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36" windowWidth="12120" windowHeight="9120" activeTab="1"/>
  </bookViews>
  <sheets>
    <sheet name="VZOR" sheetId="4" r:id="rId1"/>
    <sheet name="Zakládací list" sheetId="2" r:id="rId2"/>
    <sheet name="Kalkulace katedra" sheetId="1" r:id="rId3"/>
    <sheet name="Kalkulace CCŽV" sheetId="5" r:id="rId4"/>
  </sheets>
  <calcPr calcId="144525"/>
</workbook>
</file>

<file path=xl/calcChain.xml><?xml version="1.0" encoding="utf-8"?>
<calcChain xmlns="http://schemas.openxmlformats.org/spreadsheetml/2006/main">
  <c r="E2" i="5" l="1"/>
  <c r="E9" i="5" s="1"/>
  <c r="E7" i="5" s="1"/>
  <c r="B3" i="1"/>
  <c r="B10" i="1" s="1"/>
  <c r="B9" i="1"/>
  <c r="B8" i="1" s="1"/>
  <c r="B7" i="1" s="1"/>
  <c r="B27" i="1"/>
  <c r="B26" i="1" s="1"/>
  <c r="B35" i="1"/>
  <c r="E68" i="5"/>
  <c r="E67" i="5"/>
  <c r="E66" i="5"/>
  <c r="E65" i="5"/>
  <c r="E64" i="5"/>
  <c r="E62" i="5"/>
  <c r="E63" i="5"/>
  <c r="D60" i="5"/>
  <c r="E60" i="5"/>
  <c r="D59" i="5"/>
  <c r="E59" i="5" s="1"/>
  <c r="D58" i="5"/>
  <c r="E58" i="5"/>
  <c r="D57" i="5"/>
  <c r="E57" i="5" s="1"/>
  <c r="D56" i="5"/>
  <c r="E56" i="5"/>
  <c r="E55" i="5" s="1"/>
  <c r="D54" i="5"/>
  <c r="E54" i="5" s="1"/>
  <c r="D53" i="5"/>
  <c r="E53" i="5"/>
  <c r="D52" i="5"/>
  <c r="E52" i="5" s="1"/>
  <c r="D51" i="5"/>
  <c r="E51" i="5"/>
  <c r="D50" i="5"/>
  <c r="E50" i="5" s="1"/>
  <c r="D48" i="5"/>
  <c r="E48" i="5"/>
  <c r="D47" i="5"/>
  <c r="E47" i="5" s="1"/>
  <c r="D46" i="5"/>
  <c r="E46" i="5"/>
  <c r="D45" i="5"/>
  <c r="E45" i="5" s="1"/>
  <c r="D44" i="5"/>
  <c r="E44" i="5"/>
  <c r="D43" i="5"/>
  <c r="E43" i="5" s="1"/>
  <c r="E36" i="5"/>
  <c r="E37" i="5"/>
  <c r="E38" i="5"/>
  <c r="E39" i="5"/>
  <c r="E40" i="5"/>
  <c r="E35" i="5"/>
  <c r="E34" i="5" s="1"/>
  <c r="D30" i="5"/>
  <c r="E30" i="5" s="1"/>
  <c r="D31" i="5"/>
  <c r="E31" i="5"/>
  <c r="D32" i="5"/>
  <c r="E32" i="5" s="1"/>
  <c r="D33" i="5"/>
  <c r="E33" i="5"/>
  <c r="D29" i="5"/>
  <c r="E29" i="5" s="1"/>
  <c r="E28" i="5" s="1"/>
  <c r="D25" i="5"/>
  <c r="E25" i="5" s="1"/>
  <c r="D26" i="5"/>
  <c r="D27" i="5"/>
  <c r="E27" i="5" s="1"/>
  <c r="D23" i="5"/>
  <c r="E23" i="5"/>
  <c r="D24" i="5"/>
  <c r="E24" i="5"/>
  <c r="D21" i="5"/>
  <c r="E21" i="5" s="1"/>
  <c r="D20" i="5"/>
  <c r="E20" i="5"/>
  <c r="D19" i="5"/>
  <c r="E19" i="5" s="1"/>
  <c r="D18" i="5"/>
  <c r="D17" i="5"/>
  <c r="E17" i="5"/>
  <c r="D16" i="5"/>
  <c r="E16" i="5" s="1"/>
  <c r="E18" i="5"/>
  <c r="E26" i="5"/>
  <c r="E9" i="4"/>
  <c r="E15" i="4" s="1"/>
  <c r="E18" i="4"/>
  <c r="B12" i="1"/>
  <c r="E8" i="5"/>
  <c r="E61" i="5"/>
  <c r="E42" i="5" l="1"/>
  <c r="B33" i="1"/>
  <c r="B32" i="1"/>
  <c r="E14" i="4"/>
  <c r="E13" i="4" s="1"/>
  <c r="E23" i="4" s="1"/>
  <c r="E49" i="5"/>
  <c r="E41" i="5" s="1"/>
  <c r="E22" i="5"/>
  <c r="E15" i="5" s="1"/>
  <c r="E14" i="5" s="1"/>
  <c r="E16" i="4"/>
  <c r="B17" i="1"/>
  <c r="E13" i="5" l="1"/>
  <c r="E12" i="5" s="1"/>
  <c r="E6" i="5" s="1"/>
  <c r="E73" i="5" s="1"/>
  <c r="B18" i="1"/>
  <c r="B21" i="1"/>
  <c r="E24" i="4"/>
  <c r="E27" i="4"/>
  <c r="B31" i="1"/>
  <c r="B30" i="1" s="1"/>
  <c r="B40" i="1" s="1"/>
  <c r="E75" i="5" l="1"/>
  <c r="E76" i="5"/>
  <c r="E74" i="5"/>
  <c r="E25" i="4"/>
  <c r="E26" i="4"/>
  <c r="B41" i="1"/>
  <c r="B19" i="1"/>
  <c r="B20" i="1"/>
  <c r="B42" i="1" l="1"/>
  <c r="B43" i="1" s="1"/>
  <c r="B44" i="1"/>
</calcChain>
</file>

<file path=xl/comments1.xml><?xml version="1.0" encoding="utf-8"?>
<comments xmlns="http://schemas.openxmlformats.org/spreadsheetml/2006/main">
  <authors>
    <author>.</author>
  </authors>
  <commentList>
    <comment ref="B23" authorId="0">
      <text>
        <r>
          <rPr>
            <b/>
            <sz val="8"/>
            <color indexed="81"/>
            <rFont val="Tahoma"/>
            <family val="2"/>
            <charset val="238"/>
          </rPr>
          <t xml:space="preserve">krátkodobý do 30 hodin
střednědobý do 150 hodin
dlouhodobý nad 150 hodin </t>
        </r>
      </text>
    </comment>
    <comment ref="B25" authorId="0">
      <text>
        <r>
          <rPr>
            <b/>
            <sz val="8"/>
            <color indexed="81"/>
            <rFont val="Tahoma"/>
            <family val="2"/>
            <charset val="238"/>
          </rPr>
          <t>test, zkouška, dovednosti</t>
        </r>
      </text>
    </comment>
    <comment ref="B26" authorId="0">
      <text>
        <r>
          <rPr>
            <b/>
            <sz val="8"/>
            <color indexed="81"/>
            <rFont val="Tahoma"/>
            <family val="2"/>
            <charset val="238"/>
          </rPr>
          <t>doklad o absolvování, doklad o vykonaných zkouškách - kreditní kurzy, osvědčení.</t>
        </r>
      </text>
    </comment>
  </commentList>
</comments>
</file>

<file path=xl/comments2.xml><?xml version="1.0" encoding="utf-8"?>
<comments xmlns="http://schemas.openxmlformats.org/spreadsheetml/2006/main">
  <authors>
    <author>.</author>
  </authors>
  <commentList>
    <comment ref="B3" authorId="0">
      <text>
        <r>
          <rPr>
            <b/>
            <sz val="8"/>
            <color indexed="81"/>
            <rFont val="Tahoma"/>
            <family val="2"/>
            <charset val="238"/>
          </rPr>
          <t>- Zájmový
- Profesně orientovaný
- U3V</t>
        </r>
      </text>
    </comment>
    <comment ref="B8" authorId="0">
      <text>
        <r>
          <rPr>
            <b/>
            <sz val="8"/>
            <color indexed="81"/>
            <rFont val="Tahoma"/>
            <family val="2"/>
            <charset val="238"/>
          </rPr>
          <t>Pokud odpovídá kurzu v běžném studiu, uveďte kód předmětu</t>
        </r>
      </text>
    </comment>
    <comment ref="B10" authorId="0">
      <text>
        <r>
          <rPr>
            <b/>
            <sz val="8"/>
            <color indexed="81"/>
            <rFont val="Tahoma"/>
            <family val="2"/>
            <charset val="238"/>
          </rPr>
          <t>ANO/NE
např. workshop nemusí mít studijní plán, ale pouze téma</t>
        </r>
      </text>
    </comment>
    <comment ref="B22" authorId="0">
      <text>
        <r>
          <rPr>
            <b/>
            <sz val="8"/>
            <color indexed="81"/>
            <rFont val="Tahoma"/>
            <family val="2"/>
            <charset val="238"/>
          </rPr>
          <t xml:space="preserve">krátkodobý do 30 hodin
střednědobý do 150 hodin
dlouhodobý nad 150 hodin </t>
        </r>
      </text>
    </comment>
    <comment ref="B24" authorId="0">
      <text>
        <r>
          <rPr>
            <b/>
            <sz val="8"/>
            <color indexed="81"/>
            <rFont val="Tahoma"/>
            <family val="2"/>
            <charset val="238"/>
          </rPr>
          <t>test, zkouška, dovednosti</t>
        </r>
      </text>
    </comment>
    <comment ref="B25" authorId="0">
      <text>
        <r>
          <rPr>
            <b/>
            <sz val="8"/>
            <color indexed="81"/>
            <rFont val="Tahoma"/>
            <family val="2"/>
            <charset val="238"/>
          </rPr>
          <t>doklad o absolvování, doklad o vykonaných zkouškách - kreditní kurzy, osvědčení.</t>
        </r>
      </text>
    </comment>
  </commentList>
</comments>
</file>

<file path=xl/comments3.xml><?xml version="1.0" encoding="utf-8"?>
<comments xmlns="http://schemas.openxmlformats.org/spreadsheetml/2006/main">
  <authors>
    <author>.</author>
  </authors>
  <commentList>
    <comment ref="B4" authorId="0">
      <text>
        <r>
          <rPr>
            <sz val="8"/>
            <color indexed="81"/>
            <rFont val="Tahoma"/>
            <family val="2"/>
            <charset val="238"/>
          </rPr>
          <t>načítá se ze Zakládacího listu</t>
        </r>
      </text>
    </comment>
    <comment ref="B8" authorId="0">
      <text>
        <r>
          <rPr>
            <sz val="8"/>
            <color indexed="81"/>
            <rFont val="Tahoma"/>
            <family val="2"/>
            <charset val="238"/>
          </rPr>
          <t>Prostředky určené fakultě k pokrytí nepřímých nákladů</t>
        </r>
      </text>
    </comment>
    <comment ref="B17" authorId="0">
      <text>
        <r>
          <rPr>
            <sz val="8"/>
            <color indexed="81"/>
            <rFont val="Tahoma"/>
            <family val="2"/>
            <charset val="238"/>
          </rPr>
          <t>Prostředky určené katedře garantující akci</t>
        </r>
      </text>
    </comment>
    <comment ref="B27" authorId="0">
      <text>
        <r>
          <rPr>
            <sz val="8"/>
            <color indexed="81"/>
            <rFont val="Tahoma"/>
            <family val="2"/>
            <charset val="238"/>
          </rPr>
          <t>načítá se ze Zakládacího listu</t>
        </r>
      </text>
    </comment>
    <comment ref="B31" authorId="0">
      <text>
        <r>
          <rPr>
            <sz val="8"/>
            <color indexed="81"/>
            <rFont val="Tahoma"/>
            <family val="2"/>
            <charset val="238"/>
          </rPr>
          <t>Prostředky určené fakultě k pokrytí nepřímých nákladů</t>
        </r>
      </text>
    </comment>
    <comment ref="B40" authorId="0">
      <text>
        <r>
          <rPr>
            <sz val="8"/>
            <color indexed="81"/>
            <rFont val="Tahoma"/>
            <family val="2"/>
            <charset val="238"/>
          </rPr>
          <t>Prostředky určené katedře garantující akci</t>
        </r>
      </text>
    </comment>
  </commentList>
</comments>
</file>

<file path=xl/sharedStrings.xml><?xml version="1.0" encoding="utf-8"?>
<sst xmlns="http://schemas.openxmlformats.org/spreadsheetml/2006/main" count="235" uniqueCount="140">
  <si>
    <t>cena kurzu</t>
  </si>
  <si>
    <t>počet účastníků</t>
  </si>
  <si>
    <t>nepřímé</t>
  </si>
  <si>
    <t>provozní režie</t>
  </si>
  <si>
    <t>správní režie</t>
  </si>
  <si>
    <t>přímé</t>
  </si>
  <si>
    <t>cestovné</t>
  </si>
  <si>
    <t>materiál</t>
  </si>
  <si>
    <t>služby</t>
  </si>
  <si>
    <t>hospodářský výsledek</t>
  </si>
  <si>
    <t>minimum pro rozpočet katedry</t>
  </si>
  <si>
    <t>odměny</t>
  </si>
  <si>
    <t>Výnosy</t>
  </si>
  <si>
    <t>DOPLNIT pouze žluté!!!</t>
  </si>
  <si>
    <t>vzor</t>
  </si>
  <si>
    <t>Termín:</t>
  </si>
  <si>
    <t>Centrum CŽV a služeb</t>
  </si>
  <si>
    <t>Tematické celky</t>
  </si>
  <si>
    <t>maximum na odměny</t>
  </si>
  <si>
    <t>odvody zdrav. a soc. poj.</t>
  </si>
  <si>
    <t>Základní informace</t>
  </si>
  <si>
    <t>VZOR</t>
  </si>
  <si>
    <t>Název:</t>
  </si>
  <si>
    <t>Koordinační schopnosti a jejich rozvoj v tréninku dětí</t>
  </si>
  <si>
    <t>Typ kurzu:</t>
  </si>
  <si>
    <t>zájmový kurz</t>
  </si>
  <si>
    <t>Fakulta/součást:</t>
  </si>
  <si>
    <t>Fakulta tělesné výchovy a sportu</t>
  </si>
  <si>
    <t>Klíčová slova:</t>
  </si>
  <si>
    <t>Kurz bude rozdělen na dva výukové bloky ? teoretickou a praktickou část.Teoretická část vysvětluje teorii stimulace koordinačních schopností u dětí, popisuje hlavní zásady rozvoje koordinačních schopností v jednotlivých oblastech projevu koordinačních schopností. Popisuje hlavní prostředky a formy pro stimulaci koordinace. Praktická část bude popisovat hlavní prostředky užité pro rozvoj koordinace v dětském věku. Účastníci si vyzkouší příklady cviků pro hlavní skupiny prostředků, ke kterým patří:</t>
  </si>
  <si>
    <t>Jazyk výuky:</t>
  </si>
  <si>
    <t>čeština</t>
  </si>
  <si>
    <t>Pevný studijní plán:</t>
  </si>
  <si>
    <t>ano</t>
  </si>
  <si>
    <t>Garant a místo</t>
  </si>
  <si>
    <t>Garant za fakultu:</t>
  </si>
  <si>
    <t>Garant kurzu:</t>
  </si>
  <si>
    <t>Pracoviště garantující výuku:</t>
  </si>
  <si>
    <t>Pedagogika, psychologie a didaktika</t>
  </si>
  <si>
    <t>Pracoviště zajišťující výuku:</t>
  </si>
  <si>
    <t>Termín a délka</t>
  </si>
  <si>
    <t>Otevírán v akad. roce:</t>
  </si>
  <si>
    <t>Zahajovací semestr:</t>
  </si>
  <si>
    <t>zimní</t>
  </si>
  <si>
    <t>Počet semestrů:</t>
  </si>
  <si>
    <t>Celková délka studia:</t>
  </si>
  <si>
    <t>Upřesnění délky studia:</t>
  </si>
  <si>
    <t>5 hodin, rozdělených do dvou tématických bloků</t>
  </si>
  <si>
    <t>Zakončení a kvalifikace</t>
  </si>
  <si>
    <t>Forma zakončení:</t>
  </si>
  <si>
    <t>jiná</t>
  </si>
  <si>
    <t>Certifikace:</t>
  </si>
  <si>
    <t>doklad o absolvování</t>
  </si>
  <si>
    <t>Poplatky a financování</t>
  </si>
  <si>
    <t>Poplatky (vč. DPH):</t>
  </si>
  <si>
    <t>1000 Kč / kurz</t>
  </si>
  <si>
    <t>Sazba DPH:</t>
  </si>
  <si>
    <t>Financování:</t>
  </si>
  <si>
    <t>příspěvky účastníků</t>
  </si>
  <si>
    <t>Přihláška</t>
  </si>
  <si>
    <t>Pracoviště, kam doručit přihlášku:</t>
  </si>
  <si>
    <t>Adresa pro doručení přihlášky:</t>
  </si>
  <si>
    <t>UK FTVS, José Martího 31, Praha 6 - Vokovice</t>
  </si>
  <si>
    <t>Kontaktní osoba:</t>
  </si>
  <si>
    <t>Lada Novotná</t>
  </si>
  <si>
    <t>Telefon:</t>
  </si>
  <si>
    <t>20 17 2250</t>
  </si>
  <si>
    <t>E-mail:</t>
  </si>
  <si>
    <t>czvnovotna@ftvs.cuni.cz</t>
  </si>
  <si>
    <t>Termín podání přihlášky:</t>
  </si>
  <si>
    <t>Cílová skupina, vzdělání, praxe:</t>
  </si>
  <si>
    <t>bez omezení (nejsou kladeny nároky ani na věk ani na vzdělání)</t>
  </si>
  <si>
    <t>Předpokládaný počet účastníků:</t>
  </si>
  <si>
    <t>Další informace</t>
  </si>
  <si>
    <t>Anotace:</t>
  </si>
  <si>
    <t>Seznámit účastníky s aktuálními trendy rozvoje koordinace v tréninku dětí 5 hodin, rozdělených do dvou tématických bloků ( 2 hodiny teoretické výuky, 3 hodiny praktické výuky)</t>
  </si>
  <si>
    <t>Webová stránka:</t>
  </si>
  <si>
    <t>http://www.ftvs.cuni.cz</t>
  </si>
  <si>
    <t>Doc. PhDr. Petr Jansa, CSc. (vedoucí katedry)</t>
  </si>
  <si>
    <t>5 hodin</t>
  </si>
  <si>
    <t>krátkodobý</t>
  </si>
  <si>
    <t>Popis kurzu</t>
  </si>
  <si>
    <t>Pohybové schopnosti</t>
  </si>
  <si>
    <t>Kreditní kurzy</t>
  </si>
  <si>
    <t>žádné</t>
  </si>
  <si>
    <t>Minimální počet účastníků</t>
  </si>
  <si>
    <t>Doc. PaedDr. Tomáš Perič, Ph.D.</t>
  </si>
  <si>
    <t>trenér, sportovní trénink, učitel, koordinace, pohybové schopnosti</t>
  </si>
  <si>
    <t>náklady</t>
  </si>
  <si>
    <t>počet hodin</t>
  </si>
  <si>
    <t>tarif</t>
  </si>
  <si>
    <t>náklad FTVS</t>
  </si>
  <si>
    <t>Výnosy bez DPH</t>
  </si>
  <si>
    <t>cena kurzu s DPH</t>
  </si>
  <si>
    <t>přednášky zaměstnanci (odměny)</t>
  </si>
  <si>
    <t xml:space="preserve">Seminář/cvičení zaměstnanci </t>
  </si>
  <si>
    <t xml:space="preserve">Seminář/cvičení externí (DPP/faktura) </t>
  </si>
  <si>
    <t>Přednášky externí (DPP/faktura)</t>
  </si>
  <si>
    <t>všední den</t>
  </si>
  <si>
    <t>Cestovné</t>
  </si>
  <si>
    <t>Služby</t>
  </si>
  <si>
    <t>Materiál</t>
  </si>
  <si>
    <t>Lektorská činnost</t>
  </si>
  <si>
    <t xml:space="preserve"> víkend</t>
  </si>
  <si>
    <t>celkem</t>
  </si>
  <si>
    <t>Ostatní náklady</t>
  </si>
  <si>
    <t>Propagace FTVS</t>
  </si>
  <si>
    <t>Publikační činnost FTVS</t>
  </si>
  <si>
    <t>rozpočet FTVS</t>
  </si>
  <si>
    <t>Kalkulace akce CCŽV</t>
  </si>
  <si>
    <t>Délka kurzu:</t>
  </si>
  <si>
    <t>Celková délka studia (hod):</t>
  </si>
  <si>
    <t>Kalkulace kurzu CŽV - katedry - místo realizace - mimo Veleslavín</t>
  </si>
  <si>
    <t>Kalkulace kurzu - katedra -  místo realizace - Veleslavín</t>
  </si>
  <si>
    <t>Zájmový kurz</t>
  </si>
  <si>
    <t>ne</t>
  </si>
  <si>
    <t xml:space="preserve">poplatky účastníků </t>
  </si>
  <si>
    <t>Miroslav Petr</t>
  </si>
  <si>
    <t xml:space="preserve">PhDr. Radim Jebavý, Ph.D. </t>
  </si>
  <si>
    <t>katedra atletiky</t>
  </si>
  <si>
    <t>Monika Horáková</t>
  </si>
  <si>
    <t>horakova@ftvs.cuni.cz</t>
  </si>
  <si>
    <t xml:space="preserve">sportovní příprava </t>
  </si>
  <si>
    <t>max. 30</t>
  </si>
  <si>
    <t>min. 10</t>
  </si>
  <si>
    <t>5 vyučovacích hodin</t>
  </si>
  <si>
    <t>5 vyučovacích hodin (2 hod teorie a 3 hod praxe)</t>
  </si>
  <si>
    <t>PhDr. Aleš Kaplan, Ph.D.</t>
  </si>
  <si>
    <t xml:space="preserve">formy  rozcvičení, zábavné rozcvičení, drobné hry, rozcvičení s náčiním a nářadím, dvojice, atletická přípravka, sportovní hry, školní TV </t>
  </si>
  <si>
    <t xml:space="preserve">Seznámit účastníky s různými formami rozcviček určených pro školy, atletické i další sportovní přípravky. Pro rozcvičení využíváme drobné hry a vybrané pomůcky - míče, medicinbaly, překážky, tyče, švihadla, krabice, případně druhého cvičence (2 hod teorie + 3 hod praxe).  </t>
  </si>
  <si>
    <t>bez omezení (nejsou kladeny nároky na věk ani, na vzdělání)</t>
  </si>
  <si>
    <t>Rozcvičení ve sportu  602103</t>
  </si>
  <si>
    <t>1100,- Kč/kurz pro veřejnost</t>
  </si>
  <si>
    <t>Poznámka</t>
  </si>
  <si>
    <t>900,- Kč/kurz pro studenty FTVS</t>
  </si>
  <si>
    <t>2018/2019</t>
  </si>
  <si>
    <t>LS</t>
  </si>
  <si>
    <t>24. 5. 2019 od 16:00</t>
  </si>
  <si>
    <t>do 20. 5. 2019</t>
  </si>
  <si>
    <t xml:space="preserve">Kurz probíhá formou teoretické přednášky a praktických ukázek (sportovní oblečení s sebou). V teoretické části seznamujeme s aktuální problematikou rozcvičení ve sportu a v praxi, pak s různými variantami rozcvičení. Soustředíme se na základní rozcvičení a hlavně na prožitek prostřednictvím drobných her, využití míčů, medicinbalů, tyčí, krabic, švihadel anebo jen využití druhého cvičence. Snažíme se upozornit na skutečnost, že rozcvičky se mohou stát oblíbenou částí  vyučovací nebo tréninkové jednotky dětí i dospělých. Vyhodnocení kurzu bude probíhat během celého roku 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</si>
</sst>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Kč&quot;_-;\-* #,##0.00\ &quot;Kč&quot;_-;_-* &quot;-&quot;??\ &quot;Kč&quot;_-;_-@_-"/>
  </numFmts>
  <fonts count="13" x14ac:knownFonts="1">
    <font>
      <sz val="11"/>
      <color theme="1"/>
      <name val="Calibri"/>
      <family val="2"/>
      <charset val="238"/>
      <scheme val="minor"/>
    </font>
    <font>
      <sz val="11"/>
      <color indexed="8"/>
      <name val="Calibri"/>
      <family val="2"/>
      <charset val="238"/>
    </font>
    <font>
      <sz val="11"/>
      <color indexed="8"/>
      <name val="Calibri"/>
      <family val="2"/>
      <charset val="238"/>
    </font>
    <font>
      <b/>
      <sz val="11"/>
      <color indexed="8"/>
      <name val="Calibri"/>
      <family val="2"/>
      <charset val="238"/>
    </font>
    <font>
      <sz val="8"/>
      <color indexed="81"/>
      <name val="Tahoma"/>
      <family val="2"/>
      <charset val="238"/>
    </font>
    <font>
      <b/>
      <sz val="8"/>
      <color indexed="81"/>
      <name val="Tahoma"/>
      <family val="2"/>
      <charset val="238"/>
    </font>
    <font>
      <b/>
      <sz val="22"/>
      <color indexed="8"/>
      <name val="Calibri"/>
      <family val="2"/>
      <charset val="238"/>
    </font>
    <font>
      <b/>
      <sz val="16"/>
      <color indexed="8"/>
      <name val="Calibri"/>
      <family val="2"/>
      <charset val="238"/>
    </font>
    <font>
      <b/>
      <sz val="10"/>
      <color indexed="8"/>
      <name val="Calibri"/>
      <family val="2"/>
      <charset val="238"/>
    </font>
    <font>
      <sz val="10"/>
      <color indexed="8"/>
      <name val="Calibri"/>
      <family val="2"/>
      <charset val="238"/>
    </font>
    <font>
      <sz val="11"/>
      <color indexed="8"/>
      <name val="Calibri"/>
      <family val="2"/>
      <charset val="238"/>
    </font>
    <font>
      <sz val="11"/>
      <name val="Calibri"/>
      <family val="2"/>
      <charset val="238"/>
    </font>
    <font>
      <u/>
      <sz val="11"/>
      <color theme="10"/>
      <name val="Calibri"/>
      <family val="2"/>
      <charset val="238"/>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45"/>
        <bgColor indexed="64"/>
      </patternFill>
    </fill>
    <fill>
      <patternFill patternType="solid">
        <fgColor indexed="10"/>
        <bgColor indexed="64"/>
      </patternFill>
    </fill>
    <fill>
      <patternFill patternType="solid">
        <fgColor indexed="26"/>
        <bgColor indexed="64"/>
      </patternFill>
    </fill>
    <fill>
      <patternFill patternType="solid">
        <fgColor indexed="47"/>
        <bgColor indexed="64"/>
      </patternFill>
    </fill>
    <fill>
      <patternFill patternType="solid">
        <fgColor indexed="5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0" fontId="12" fillId="0" borderId="0" applyNumberFormat="0" applyFill="0" applyBorder="0" applyAlignment="0" applyProtection="0">
      <alignment vertical="top"/>
      <protection locked="0"/>
    </xf>
    <xf numFmtId="44" fontId="2" fillId="0" borderId="0" applyFont="0" applyFill="0" applyBorder="0" applyAlignment="0" applyProtection="0"/>
  </cellStyleXfs>
  <cellXfs count="74">
    <xf numFmtId="0" fontId="0" fillId="0" borderId="0" xfId="0"/>
    <xf numFmtId="44" fontId="10" fillId="0" borderId="1" xfId="2" applyFont="1" applyBorder="1"/>
    <xf numFmtId="44" fontId="10" fillId="2" borderId="1" xfId="2" applyFont="1" applyFill="1" applyBorder="1"/>
    <xf numFmtId="0" fontId="0" fillId="0" borderId="1" xfId="0" applyBorder="1"/>
    <xf numFmtId="44" fontId="0" fillId="0" borderId="1" xfId="0" applyNumberFormat="1" applyBorder="1"/>
    <xf numFmtId="0" fontId="0" fillId="0" borderId="0" xfId="0" applyNumberFormat="1"/>
    <xf numFmtId="0" fontId="3" fillId="0" borderId="0" xfId="0" applyFont="1" applyFill="1" applyAlignment="1"/>
    <xf numFmtId="44" fontId="10" fillId="0" borderId="1" xfId="2" applyFont="1" applyFill="1" applyBorder="1"/>
    <xf numFmtId="0" fontId="10" fillId="2" borderId="1" xfId="2" applyNumberFormat="1" applyFont="1" applyFill="1" applyBorder="1" applyAlignment="1">
      <alignment horizontal="center"/>
    </xf>
    <xf numFmtId="44" fontId="10" fillId="2" borderId="1" xfId="2" applyFont="1" applyFill="1" applyBorder="1" applyAlignment="1"/>
    <xf numFmtId="0" fontId="3" fillId="3" borderId="1" xfId="0" applyFont="1" applyFill="1" applyBorder="1"/>
    <xf numFmtId="44" fontId="3" fillId="3" borderId="1" xfId="2" applyFont="1" applyFill="1" applyBorder="1"/>
    <xf numFmtId="44" fontId="10" fillId="3" borderId="1" xfId="2" applyFont="1" applyFill="1" applyBorder="1"/>
    <xf numFmtId="44" fontId="10" fillId="4" borderId="1" xfId="2" applyFont="1" applyFill="1" applyBorder="1"/>
    <xf numFmtId="44" fontId="3" fillId="4" borderId="1" xfId="0" applyNumberFormat="1" applyFont="1" applyFill="1" applyBorder="1"/>
    <xf numFmtId="44" fontId="0" fillId="3" borderId="1" xfId="0" applyNumberFormat="1" applyFill="1" applyBorder="1"/>
    <xf numFmtId="0" fontId="0" fillId="3" borderId="0" xfId="0" applyFill="1" applyAlignment="1">
      <alignment wrapText="1"/>
    </xf>
    <xf numFmtId="0" fontId="6" fillId="5" borderId="0" xfId="0" applyFont="1" applyFill="1" applyAlignment="1">
      <alignment horizontal="center" wrapText="1"/>
    </xf>
    <xf numFmtId="0" fontId="3" fillId="0" borderId="0" xfId="0" applyFont="1" applyAlignment="1">
      <alignment horizontal="center" vertical="center" wrapText="1"/>
    </xf>
    <xf numFmtId="0" fontId="0" fillId="0" borderId="0" xfId="0" applyAlignment="1">
      <alignment wrapText="1"/>
    </xf>
    <xf numFmtId="0" fontId="0" fillId="0" borderId="0" xfId="0" applyAlignment="1">
      <alignment horizontal="left" wrapText="1"/>
    </xf>
    <xf numFmtId="9" fontId="0" fillId="0" borderId="0" xfId="0" applyNumberFormat="1" applyAlignment="1">
      <alignment horizontal="left" wrapText="1"/>
    </xf>
    <xf numFmtId="14" fontId="0" fillId="0" borderId="0" xfId="0" applyNumberFormat="1" applyAlignment="1">
      <alignment horizontal="left" wrapText="1"/>
    </xf>
    <xf numFmtId="0" fontId="12" fillId="0" borderId="0" xfId="1" applyAlignment="1" applyProtection="1">
      <alignment wrapText="1"/>
    </xf>
    <xf numFmtId="0" fontId="0" fillId="5" borderId="1" xfId="0" applyFill="1" applyBorder="1" applyAlignment="1">
      <alignment horizontal="center"/>
    </xf>
    <xf numFmtId="0" fontId="0" fillId="0" borderId="0" xfId="0" applyNumberFormat="1" applyAlignment="1">
      <alignment wrapText="1"/>
    </xf>
    <xf numFmtId="0" fontId="0" fillId="0" borderId="0" xfId="0" applyAlignment="1">
      <alignment horizontal="left"/>
    </xf>
    <xf numFmtId="49" fontId="0" fillId="0" borderId="0" xfId="0" applyNumberFormat="1" applyAlignment="1">
      <alignment wrapText="1"/>
    </xf>
    <xf numFmtId="0" fontId="9" fillId="0" borderId="0" xfId="0" applyFont="1"/>
    <xf numFmtId="0" fontId="9" fillId="0" borderId="2" xfId="0" applyFont="1" applyBorder="1" applyAlignment="1">
      <alignment horizontal="center"/>
    </xf>
    <xf numFmtId="0" fontId="9" fillId="0" borderId="1" xfId="0" applyFont="1" applyBorder="1" applyAlignment="1">
      <alignment horizontal="center"/>
    </xf>
    <xf numFmtId="0" fontId="8" fillId="3" borderId="2" xfId="0" applyFont="1" applyFill="1" applyBorder="1"/>
    <xf numFmtId="44" fontId="8" fillId="3" borderId="1" xfId="2" applyFont="1" applyFill="1" applyBorder="1"/>
    <xf numFmtId="0" fontId="9" fillId="0" borderId="2" xfId="0" applyFont="1" applyBorder="1"/>
    <xf numFmtId="44" fontId="9" fillId="0" borderId="1" xfId="2" applyFont="1" applyFill="1" applyBorder="1"/>
    <xf numFmtId="0" fontId="9" fillId="2" borderId="1" xfId="2" applyNumberFormat="1" applyFont="1" applyFill="1" applyBorder="1" applyAlignment="1">
      <alignment horizontal="center"/>
    </xf>
    <xf numFmtId="0" fontId="9" fillId="0" borderId="1" xfId="0" applyFont="1" applyBorder="1"/>
    <xf numFmtId="44" fontId="9" fillId="0" borderId="1" xfId="0" applyNumberFormat="1" applyFont="1" applyBorder="1"/>
    <xf numFmtId="0" fontId="9" fillId="3" borderId="2" xfId="0" applyFont="1" applyFill="1" applyBorder="1"/>
    <xf numFmtId="44" fontId="9" fillId="3" borderId="1" xfId="2" applyFont="1" applyFill="1" applyBorder="1"/>
    <xf numFmtId="44" fontId="9" fillId="0" borderId="1" xfId="2" applyFont="1" applyFill="1" applyBorder="1" applyAlignment="1"/>
    <xf numFmtId="44" fontId="9" fillId="0" borderId="2" xfId="2" applyFont="1" applyBorder="1"/>
    <xf numFmtId="0" fontId="9" fillId="0" borderId="2" xfId="0" applyFont="1" applyFill="1" applyBorder="1"/>
    <xf numFmtId="44" fontId="9" fillId="0" borderId="1" xfId="2" applyFont="1" applyBorder="1"/>
    <xf numFmtId="0" fontId="9" fillId="0" borderId="0" xfId="0" applyNumberFormat="1" applyFont="1"/>
    <xf numFmtId="44" fontId="9" fillId="2" borderId="1" xfId="2" applyFont="1" applyFill="1" applyBorder="1"/>
    <xf numFmtId="0" fontId="9" fillId="6" borderId="2" xfId="0" applyFont="1" applyFill="1" applyBorder="1"/>
    <xf numFmtId="44" fontId="9" fillId="6" borderId="1" xfId="2" applyFont="1" applyFill="1" applyBorder="1"/>
    <xf numFmtId="0" fontId="8" fillId="6" borderId="2" xfId="0" applyFont="1" applyFill="1" applyBorder="1"/>
    <xf numFmtId="44" fontId="9" fillId="6" borderId="1" xfId="2" applyFont="1" applyFill="1" applyBorder="1" applyAlignment="1"/>
    <xf numFmtId="0" fontId="9" fillId="6" borderId="1" xfId="0" applyFont="1" applyFill="1" applyBorder="1"/>
    <xf numFmtId="44" fontId="9" fillId="6" borderId="2" xfId="2" applyFont="1" applyFill="1" applyBorder="1"/>
    <xf numFmtId="0" fontId="9" fillId="6" borderId="3" xfId="0" applyFont="1" applyFill="1" applyBorder="1"/>
    <xf numFmtId="44" fontId="8" fillId="2" borderId="1" xfId="2" applyFont="1" applyFill="1" applyBorder="1" applyAlignment="1"/>
    <xf numFmtId="44" fontId="8" fillId="2" borderId="1" xfId="2" applyFont="1" applyFill="1" applyBorder="1"/>
    <xf numFmtId="0" fontId="8" fillId="7" borderId="2" xfId="0" applyFont="1" applyFill="1" applyBorder="1"/>
    <xf numFmtId="0" fontId="9" fillId="7" borderId="2" xfId="0" applyFont="1" applyFill="1" applyBorder="1"/>
    <xf numFmtId="44" fontId="9" fillId="7" borderId="1" xfId="2" applyFont="1" applyFill="1" applyBorder="1" applyAlignment="1"/>
    <xf numFmtId="0" fontId="9" fillId="7" borderId="1" xfId="0" applyFont="1" applyFill="1" applyBorder="1"/>
    <xf numFmtId="44" fontId="9" fillId="7" borderId="2" xfId="2" applyFont="1" applyFill="1" applyBorder="1"/>
    <xf numFmtId="44" fontId="9" fillId="7" borderId="1" xfId="2" applyFont="1" applyFill="1" applyBorder="1"/>
    <xf numFmtId="0" fontId="9" fillId="7" borderId="3" xfId="0" applyFont="1" applyFill="1" applyBorder="1"/>
    <xf numFmtId="44" fontId="8" fillId="8" borderId="1" xfId="2" applyFont="1" applyFill="1" applyBorder="1" applyAlignment="1"/>
    <xf numFmtId="44" fontId="8" fillId="0" borderId="1" xfId="2" applyFont="1" applyFill="1" applyBorder="1" applyAlignment="1"/>
    <xf numFmtId="9" fontId="9" fillId="0" borderId="1" xfId="0" applyNumberFormat="1" applyFont="1" applyBorder="1"/>
    <xf numFmtId="0" fontId="8" fillId="5" borderId="1" xfId="0" applyFont="1" applyFill="1" applyBorder="1"/>
    <xf numFmtId="0" fontId="9" fillId="5" borderId="1" xfId="0" applyFont="1" applyFill="1" applyBorder="1"/>
    <xf numFmtId="44" fontId="8" fillId="5" borderId="1" xfId="0" applyNumberFormat="1" applyFont="1" applyFill="1" applyBorder="1"/>
    <xf numFmtId="0" fontId="1" fillId="0" borderId="0" xfId="0" applyFont="1"/>
    <xf numFmtId="3" fontId="0" fillId="0" borderId="0" xfId="0" applyNumberFormat="1" applyAlignment="1">
      <alignment horizontal="left" wrapText="1"/>
    </xf>
    <xf numFmtId="0" fontId="11" fillId="0" borderId="0" xfId="0" applyFont="1" applyAlignment="1">
      <alignment vertical="center"/>
    </xf>
    <xf numFmtId="0" fontId="0" fillId="3" borderId="0" xfId="0" applyFill="1" applyAlignment="1">
      <alignment wrapText="1"/>
    </xf>
    <xf numFmtId="0" fontId="7" fillId="3" borderId="0" xfId="0" applyFont="1" applyFill="1" applyAlignment="1">
      <alignment horizontal="center" wrapText="1"/>
    </xf>
    <xf numFmtId="0" fontId="3" fillId="2" borderId="4" xfId="0" applyFont="1" applyFill="1" applyBorder="1" applyAlignment="1">
      <alignment horizontal="center"/>
    </xf>
  </cellXfs>
  <cellStyles count="3">
    <cellStyle name="Hypertextový odkaz" xfId="1" builtinId="8"/>
    <cellStyle name="Měna" xfId="2" builtinId="4"/>
    <cellStyle name="Normální" xfId="0" builtinId="0"/>
  </cellStyles>
  <dxfs count="1">
    <dxf>
      <font>
        <condense val="0"/>
        <extend val="0"/>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www.ftvs.cuni.cz/"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rakova@ftvs.cuni.cz" TargetMode="External"/><Relationship Id="rId1" Type="http://schemas.openxmlformats.org/officeDocument/2006/relationships/hyperlink" Target="http://www.ftvs.cuni.cz/"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3"/>
  <sheetViews>
    <sheetView workbookViewId="0">
      <selection activeCell="D9" sqref="D9"/>
    </sheetView>
  </sheetViews>
  <sheetFormatPr defaultColWidth="61.88671875" defaultRowHeight="14.4" x14ac:dyDescent="0.3"/>
  <cols>
    <col min="3" max="3" width="15" customWidth="1"/>
    <col min="4" max="4" width="29.109375" customWidth="1"/>
    <col min="5" max="5" width="15.44140625" customWidth="1"/>
  </cols>
  <sheetData>
    <row r="1" spans="1:5" ht="28.8" x14ac:dyDescent="0.55000000000000004">
      <c r="A1" s="16" t="s">
        <v>20</v>
      </c>
      <c r="B1" s="17" t="s">
        <v>21</v>
      </c>
    </row>
    <row r="2" spans="1:5" x14ac:dyDescent="0.3">
      <c r="A2" s="18" t="s">
        <v>22</v>
      </c>
      <c r="B2" s="19" t="s">
        <v>23</v>
      </c>
    </row>
    <row r="3" spans="1:5" x14ac:dyDescent="0.3">
      <c r="A3" s="18" t="s">
        <v>24</v>
      </c>
      <c r="B3" s="19" t="s">
        <v>25</v>
      </c>
    </row>
    <row r="4" spans="1:5" x14ac:dyDescent="0.3">
      <c r="A4" s="18" t="s">
        <v>26</v>
      </c>
      <c r="B4" s="19" t="s">
        <v>27</v>
      </c>
    </row>
    <row r="5" spans="1:5" x14ac:dyDescent="0.3">
      <c r="A5" s="18" t="s">
        <v>28</v>
      </c>
      <c r="B5" s="19" t="s">
        <v>87</v>
      </c>
    </row>
    <row r="6" spans="1:5" ht="115.2" x14ac:dyDescent="0.3">
      <c r="A6" s="18" t="s">
        <v>81</v>
      </c>
      <c r="B6" s="25" t="s">
        <v>29</v>
      </c>
    </row>
    <row r="7" spans="1:5" x14ac:dyDescent="0.3">
      <c r="A7" s="18" t="s">
        <v>17</v>
      </c>
      <c r="B7" s="19" t="s">
        <v>82</v>
      </c>
    </row>
    <row r="8" spans="1:5" x14ac:dyDescent="0.3">
      <c r="A8" s="18" t="s">
        <v>83</v>
      </c>
      <c r="B8" s="19" t="s">
        <v>84</v>
      </c>
      <c r="E8" s="24" t="s">
        <v>14</v>
      </c>
    </row>
    <row r="9" spans="1:5" x14ac:dyDescent="0.3">
      <c r="A9" s="18" t="s">
        <v>30</v>
      </c>
      <c r="B9" s="19" t="s">
        <v>31</v>
      </c>
      <c r="D9" s="10" t="s">
        <v>12</v>
      </c>
      <c r="E9" s="12">
        <f>E10*E11</f>
        <v>18000</v>
      </c>
    </row>
    <row r="10" spans="1:5" x14ac:dyDescent="0.3">
      <c r="A10" s="18" t="s">
        <v>32</v>
      </c>
      <c r="B10" s="19" t="s">
        <v>33</v>
      </c>
      <c r="D10" s="3" t="s">
        <v>0</v>
      </c>
      <c r="E10" s="7">
        <v>1500</v>
      </c>
    </row>
    <row r="11" spans="1:5" x14ac:dyDescent="0.3">
      <c r="A11" s="71" t="s">
        <v>34</v>
      </c>
      <c r="B11" s="71"/>
      <c r="D11" s="3" t="s">
        <v>1</v>
      </c>
      <c r="E11" s="8">
        <v>12</v>
      </c>
    </row>
    <row r="12" spans="1:5" x14ac:dyDescent="0.3">
      <c r="A12" s="18" t="s">
        <v>35</v>
      </c>
      <c r="B12" s="19" t="s">
        <v>78</v>
      </c>
      <c r="D12" s="3"/>
      <c r="E12" s="3"/>
    </row>
    <row r="13" spans="1:5" x14ac:dyDescent="0.3">
      <c r="A13" s="18" t="s">
        <v>36</v>
      </c>
      <c r="B13" s="19" t="s">
        <v>86</v>
      </c>
      <c r="D13" s="10" t="s">
        <v>88</v>
      </c>
      <c r="E13" s="12">
        <f>E14+E18</f>
        <v>7840</v>
      </c>
    </row>
    <row r="14" spans="1:5" x14ac:dyDescent="0.3">
      <c r="A14" s="18" t="s">
        <v>37</v>
      </c>
      <c r="B14" s="19" t="s">
        <v>38</v>
      </c>
      <c r="D14" s="3" t="s">
        <v>2</v>
      </c>
      <c r="E14" s="13">
        <f>E15+E16</f>
        <v>5040</v>
      </c>
    </row>
    <row r="15" spans="1:5" x14ac:dyDescent="0.3">
      <c r="A15" s="18" t="s">
        <v>39</v>
      </c>
      <c r="B15" s="19" t="s">
        <v>16</v>
      </c>
      <c r="D15" s="3" t="s">
        <v>3</v>
      </c>
      <c r="E15" s="4">
        <f>E9*0.2</f>
        <v>3600</v>
      </c>
    </row>
    <row r="16" spans="1:5" x14ac:dyDescent="0.3">
      <c r="A16" s="71" t="s">
        <v>40</v>
      </c>
      <c r="B16" s="71"/>
      <c r="D16" s="3" t="s">
        <v>4</v>
      </c>
      <c r="E16" s="4">
        <f>E9*0.08</f>
        <v>1440</v>
      </c>
    </row>
    <row r="17" spans="1:5" x14ac:dyDescent="0.3">
      <c r="A17" s="18" t="s">
        <v>41</v>
      </c>
      <c r="B17" s="20">
        <v>2010</v>
      </c>
      <c r="D17" s="3"/>
      <c r="E17" s="3"/>
    </row>
    <row r="18" spans="1:5" x14ac:dyDescent="0.3">
      <c r="A18" s="18" t="s">
        <v>42</v>
      </c>
      <c r="B18" s="20" t="s">
        <v>43</v>
      </c>
      <c r="D18" s="3" t="s">
        <v>5</v>
      </c>
      <c r="E18" s="1">
        <f>E19+E20+E21</f>
        <v>2800</v>
      </c>
    </row>
    <row r="19" spans="1:5" x14ac:dyDescent="0.3">
      <c r="A19" s="18" t="s">
        <v>44</v>
      </c>
      <c r="B19" s="20">
        <v>1</v>
      </c>
      <c r="D19" s="3" t="s">
        <v>6</v>
      </c>
      <c r="E19" s="2">
        <v>500</v>
      </c>
    </row>
    <row r="20" spans="1:5" x14ac:dyDescent="0.3">
      <c r="A20" s="18" t="s">
        <v>15</v>
      </c>
      <c r="B20" s="22">
        <v>40493</v>
      </c>
      <c r="D20" s="3" t="s">
        <v>7</v>
      </c>
      <c r="E20" s="2">
        <v>1500</v>
      </c>
    </row>
    <row r="21" spans="1:5" x14ac:dyDescent="0.3">
      <c r="A21" s="18" t="s">
        <v>45</v>
      </c>
      <c r="B21" s="20" t="s">
        <v>79</v>
      </c>
      <c r="D21" s="3" t="s">
        <v>8</v>
      </c>
      <c r="E21" s="2">
        <v>800</v>
      </c>
    </row>
    <row r="22" spans="1:5" x14ac:dyDescent="0.3">
      <c r="A22" s="18" t="s">
        <v>46</v>
      </c>
      <c r="B22" s="20" t="s">
        <v>47</v>
      </c>
      <c r="D22" s="3"/>
      <c r="E22" s="3"/>
    </row>
    <row r="23" spans="1:5" x14ac:dyDescent="0.3">
      <c r="A23" s="18" t="s">
        <v>24</v>
      </c>
      <c r="B23" s="20" t="s">
        <v>80</v>
      </c>
      <c r="D23" s="10" t="s">
        <v>9</v>
      </c>
      <c r="E23" s="15">
        <f>E9-E13</f>
        <v>10160</v>
      </c>
    </row>
    <row r="24" spans="1:5" x14ac:dyDescent="0.3">
      <c r="A24" s="71" t="s">
        <v>48</v>
      </c>
      <c r="B24" s="71"/>
      <c r="D24" s="3" t="s">
        <v>18</v>
      </c>
      <c r="E24" s="4">
        <f>E23*0.75</f>
        <v>7620</v>
      </c>
    </row>
    <row r="25" spans="1:5" x14ac:dyDescent="0.3">
      <c r="A25" s="18" t="s">
        <v>49</v>
      </c>
      <c r="B25" s="19" t="s">
        <v>50</v>
      </c>
      <c r="D25" s="3" t="s">
        <v>11</v>
      </c>
      <c r="E25" s="4">
        <f>E24/1.35</f>
        <v>5644.4444444444443</v>
      </c>
    </row>
    <row r="26" spans="1:5" x14ac:dyDescent="0.3">
      <c r="A26" s="18" t="s">
        <v>51</v>
      </c>
      <c r="B26" s="19" t="s">
        <v>52</v>
      </c>
      <c r="D26" s="3" t="s">
        <v>19</v>
      </c>
      <c r="E26" s="4">
        <f>E24-E25</f>
        <v>1975.5555555555557</v>
      </c>
    </row>
    <row r="27" spans="1:5" x14ac:dyDescent="0.3">
      <c r="A27" s="71" t="s">
        <v>53</v>
      </c>
      <c r="B27" s="71"/>
      <c r="D27" s="3" t="s">
        <v>10</v>
      </c>
      <c r="E27" s="4">
        <f>E23-E24</f>
        <v>2540</v>
      </c>
    </row>
    <row r="28" spans="1:5" x14ac:dyDescent="0.3">
      <c r="A28" s="18" t="s">
        <v>54</v>
      </c>
      <c r="B28" s="19" t="s">
        <v>55</v>
      </c>
    </row>
    <row r="29" spans="1:5" x14ac:dyDescent="0.3">
      <c r="A29" s="18" t="s">
        <v>56</v>
      </c>
      <c r="B29" s="21">
        <v>0</v>
      </c>
    </row>
    <row r="30" spans="1:5" x14ac:dyDescent="0.3">
      <c r="A30" s="18" t="s">
        <v>57</v>
      </c>
      <c r="B30" s="19" t="s">
        <v>58</v>
      </c>
    </row>
    <row r="31" spans="1:5" x14ac:dyDescent="0.3">
      <c r="A31" s="71" t="s">
        <v>59</v>
      </c>
      <c r="B31" s="71"/>
    </row>
    <row r="32" spans="1:5" x14ac:dyDescent="0.3">
      <c r="A32" s="18" t="s">
        <v>60</v>
      </c>
      <c r="B32" s="19" t="s">
        <v>16</v>
      </c>
    </row>
    <row r="33" spans="1:2" x14ac:dyDescent="0.3">
      <c r="A33" s="18" t="s">
        <v>61</v>
      </c>
      <c r="B33" s="19" t="s">
        <v>62</v>
      </c>
    </row>
    <row r="34" spans="1:2" x14ac:dyDescent="0.3">
      <c r="A34" s="18" t="s">
        <v>63</v>
      </c>
      <c r="B34" s="19" t="s">
        <v>64</v>
      </c>
    </row>
    <row r="35" spans="1:2" x14ac:dyDescent="0.3">
      <c r="A35" s="18" t="s">
        <v>65</v>
      </c>
      <c r="B35" s="19" t="s">
        <v>66</v>
      </c>
    </row>
    <row r="36" spans="1:2" x14ac:dyDescent="0.3">
      <c r="A36" s="18" t="s">
        <v>67</v>
      </c>
      <c r="B36" s="19" t="s">
        <v>68</v>
      </c>
    </row>
    <row r="37" spans="1:2" x14ac:dyDescent="0.3">
      <c r="A37" s="18" t="s">
        <v>69</v>
      </c>
      <c r="B37" s="22">
        <v>40688</v>
      </c>
    </row>
    <row r="38" spans="1:2" x14ac:dyDescent="0.3">
      <c r="A38" s="18" t="s">
        <v>70</v>
      </c>
      <c r="B38" s="19" t="s">
        <v>71</v>
      </c>
    </row>
    <row r="39" spans="1:2" x14ac:dyDescent="0.3">
      <c r="A39" s="18" t="s">
        <v>72</v>
      </c>
      <c r="B39" s="20">
        <v>20</v>
      </c>
    </row>
    <row r="40" spans="1:2" x14ac:dyDescent="0.3">
      <c r="A40" s="18" t="s">
        <v>85</v>
      </c>
      <c r="B40" s="26">
        <v>10</v>
      </c>
    </row>
    <row r="41" spans="1:2" x14ac:dyDescent="0.3">
      <c r="A41" s="71" t="s">
        <v>73</v>
      </c>
      <c r="B41" s="71"/>
    </row>
    <row r="42" spans="1:2" ht="43.2" x14ac:dyDescent="0.3">
      <c r="A42" s="18" t="s">
        <v>74</v>
      </c>
      <c r="B42" s="19" t="s">
        <v>75</v>
      </c>
    </row>
    <row r="43" spans="1:2" x14ac:dyDescent="0.3">
      <c r="A43" s="18" t="s">
        <v>76</v>
      </c>
      <c r="B43" s="23" t="s">
        <v>77</v>
      </c>
    </row>
  </sheetData>
  <sheetProtection password="ECDC" sheet="1" objects="1" scenarios="1"/>
  <mergeCells count="6">
    <mergeCell ref="A41:B41"/>
    <mergeCell ref="A11:B11"/>
    <mergeCell ref="A16:B16"/>
    <mergeCell ref="A24:B24"/>
    <mergeCell ref="A27:B27"/>
    <mergeCell ref="A31:B31"/>
  </mergeCells>
  <phoneticPr fontId="0" type="noConversion"/>
  <hyperlinks>
    <hyperlink ref="B43" r:id="rId1" display="http://www.ftvs.cuni.cz/"/>
  </hyperlinks>
  <pageMargins left="0.7" right="0.7" top="0.78740157499999996" bottom="0.78740157499999996" header="0.3" footer="0.3"/>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43"/>
  <sheetViews>
    <sheetView tabSelected="1" workbookViewId="0">
      <selection activeCell="B6" sqref="B6"/>
    </sheetView>
  </sheetViews>
  <sheetFormatPr defaultRowHeight="14.4" x14ac:dyDescent="0.3"/>
  <cols>
    <col min="1" max="1" width="24.5546875" customWidth="1"/>
    <col min="2" max="2" width="61.88671875" customWidth="1"/>
  </cols>
  <sheetData>
    <row r="1" spans="1:2" ht="21" x14ac:dyDescent="0.4">
      <c r="A1" s="72" t="s">
        <v>20</v>
      </c>
      <c r="B1" s="72"/>
    </row>
    <row r="2" spans="1:2" x14ac:dyDescent="0.3">
      <c r="A2" s="18" t="s">
        <v>22</v>
      </c>
      <c r="B2" s="27" t="s">
        <v>131</v>
      </c>
    </row>
    <row r="3" spans="1:2" x14ac:dyDescent="0.3">
      <c r="A3" s="18" t="s">
        <v>24</v>
      </c>
      <c r="B3" s="19" t="s">
        <v>114</v>
      </c>
    </row>
    <row r="4" spans="1:2" x14ac:dyDescent="0.3">
      <c r="A4" s="18" t="s">
        <v>26</v>
      </c>
      <c r="B4" s="19" t="s">
        <v>27</v>
      </c>
    </row>
    <row r="5" spans="1:2" ht="28.8" x14ac:dyDescent="0.3">
      <c r="A5" s="18" t="s">
        <v>28</v>
      </c>
      <c r="B5" s="19" t="s">
        <v>128</v>
      </c>
    </row>
    <row r="6" spans="1:2" ht="129.6" x14ac:dyDescent="0.3">
      <c r="A6" s="18" t="s">
        <v>81</v>
      </c>
      <c r="B6" s="25" t="s">
        <v>139</v>
      </c>
    </row>
    <row r="7" spans="1:2" x14ac:dyDescent="0.3">
      <c r="A7" s="18" t="s">
        <v>17</v>
      </c>
      <c r="B7" s="19" t="s">
        <v>122</v>
      </c>
    </row>
    <row r="8" spans="1:2" x14ac:dyDescent="0.3">
      <c r="A8" s="18" t="s">
        <v>83</v>
      </c>
      <c r="B8" s="19" t="s">
        <v>115</v>
      </c>
    </row>
    <row r="9" spans="1:2" x14ac:dyDescent="0.3">
      <c r="A9" s="18" t="s">
        <v>30</v>
      </c>
      <c r="B9" s="19" t="s">
        <v>31</v>
      </c>
    </row>
    <row r="10" spans="1:2" x14ac:dyDescent="0.3">
      <c r="A10" s="18" t="s">
        <v>32</v>
      </c>
      <c r="B10" s="19" t="s">
        <v>115</v>
      </c>
    </row>
    <row r="11" spans="1:2" ht="15" customHeight="1" x14ac:dyDescent="0.3">
      <c r="A11" s="71" t="s">
        <v>34</v>
      </c>
      <c r="B11" s="71"/>
    </row>
    <row r="12" spans="1:2" x14ac:dyDescent="0.3">
      <c r="A12" s="18" t="s">
        <v>35</v>
      </c>
      <c r="B12" s="68" t="s">
        <v>127</v>
      </c>
    </row>
    <row r="13" spans="1:2" x14ac:dyDescent="0.3">
      <c r="A13" s="18" t="s">
        <v>36</v>
      </c>
      <c r="B13" s="70" t="s">
        <v>118</v>
      </c>
    </row>
    <row r="14" spans="1:2" ht="28.8" x14ac:dyDescent="0.3">
      <c r="A14" s="18" t="s">
        <v>37</v>
      </c>
      <c r="B14" s="19" t="s">
        <v>119</v>
      </c>
    </row>
    <row r="15" spans="1:2" x14ac:dyDescent="0.3">
      <c r="A15" s="18" t="s">
        <v>39</v>
      </c>
      <c r="B15" s="19" t="s">
        <v>119</v>
      </c>
    </row>
    <row r="16" spans="1:2" ht="15" customHeight="1" x14ac:dyDescent="0.3">
      <c r="A16" s="71" t="s">
        <v>40</v>
      </c>
      <c r="B16" s="71"/>
    </row>
    <row r="17" spans="1:2" x14ac:dyDescent="0.3">
      <c r="A17" s="18" t="s">
        <v>41</v>
      </c>
      <c r="B17" s="20" t="s">
        <v>135</v>
      </c>
    </row>
    <row r="18" spans="1:2" x14ac:dyDescent="0.3">
      <c r="A18" s="18" t="s">
        <v>42</v>
      </c>
      <c r="B18" s="20" t="s">
        <v>136</v>
      </c>
    </row>
    <row r="19" spans="1:2" x14ac:dyDescent="0.3">
      <c r="A19" s="18" t="s">
        <v>44</v>
      </c>
      <c r="B19" s="20">
        <v>1</v>
      </c>
    </row>
    <row r="20" spans="1:2" x14ac:dyDescent="0.3">
      <c r="A20" s="18" t="s">
        <v>15</v>
      </c>
      <c r="B20" s="22" t="s">
        <v>137</v>
      </c>
    </row>
    <row r="21" spans="1:2" x14ac:dyDescent="0.3">
      <c r="A21" s="18" t="s">
        <v>111</v>
      </c>
      <c r="B21" s="20" t="s">
        <v>125</v>
      </c>
    </row>
    <row r="22" spans="1:2" x14ac:dyDescent="0.3">
      <c r="A22" s="18" t="s">
        <v>110</v>
      </c>
      <c r="B22" s="20" t="s">
        <v>126</v>
      </c>
    </row>
    <row r="23" spans="1:2" ht="15" customHeight="1" x14ac:dyDescent="0.3">
      <c r="A23" s="71" t="s">
        <v>48</v>
      </c>
      <c r="B23" s="71"/>
    </row>
    <row r="24" spans="1:2" x14ac:dyDescent="0.3">
      <c r="A24" s="18" t="s">
        <v>49</v>
      </c>
      <c r="B24" s="19" t="s">
        <v>50</v>
      </c>
    </row>
    <row r="25" spans="1:2" x14ac:dyDescent="0.3">
      <c r="A25" s="18" t="s">
        <v>51</v>
      </c>
      <c r="B25" s="19" t="s">
        <v>52</v>
      </c>
    </row>
    <row r="26" spans="1:2" x14ac:dyDescent="0.3">
      <c r="A26" s="71" t="s">
        <v>53</v>
      </c>
      <c r="B26" s="71"/>
    </row>
    <row r="27" spans="1:2" x14ac:dyDescent="0.3">
      <c r="A27" s="18" t="s">
        <v>54</v>
      </c>
      <c r="B27" s="19" t="s">
        <v>132</v>
      </c>
    </row>
    <row r="28" spans="1:2" x14ac:dyDescent="0.3">
      <c r="A28" s="18" t="s">
        <v>133</v>
      </c>
      <c r="B28" s="19" t="s">
        <v>134</v>
      </c>
    </row>
    <row r="29" spans="1:2" x14ac:dyDescent="0.3">
      <c r="A29" s="18" t="s">
        <v>56</v>
      </c>
      <c r="B29" s="21">
        <v>0</v>
      </c>
    </row>
    <row r="30" spans="1:2" x14ac:dyDescent="0.3">
      <c r="A30" s="18" t="s">
        <v>57</v>
      </c>
      <c r="B30" s="19" t="s">
        <v>116</v>
      </c>
    </row>
    <row r="31" spans="1:2" x14ac:dyDescent="0.3">
      <c r="A31" s="71" t="s">
        <v>59</v>
      </c>
      <c r="B31" s="71"/>
    </row>
    <row r="32" spans="1:2" ht="28.8" x14ac:dyDescent="0.3">
      <c r="A32" s="18" t="s">
        <v>60</v>
      </c>
      <c r="B32" s="19" t="s">
        <v>119</v>
      </c>
    </row>
    <row r="33" spans="1:2" ht="28.8" x14ac:dyDescent="0.3">
      <c r="A33" s="18" t="s">
        <v>61</v>
      </c>
      <c r="B33" s="19" t="s">
        <v>62</v>
      </c>
    </row>
    <row r="34" spans="1:2" x14ac:dyDescent="0.3">
      <c r="A34" s="18" t="s">
        <v>63</v>
      </c>
      <c r="B34" s="19" t="s">
        <v>120</v>
      </c>
    </row>
    <row r="35" spans="1:2" x14ac:dyDescent="0.3">
      <c r="A35" s="18" t="s">
        <v>65</v>
      </c>
      <c r="B35" s="69">
        <v>220172095</v>
      </c>
    </row>
    <row r="36" spans="1:2" x14ac:dyDescent="0.3">
      <c r="A36" s="18" t="s">
        <v>67</v>
      </c>
      <c r="B36" s="23" t="s">
        <v>121</v>
      </c>
    </row>
    <row r="37" spans="1:2" x14ac:dyDescent="0.3">
      <c r="A37" s="18" t="s">
        <v>69</v>
      </c>
      <c r="B37" s="22" t="s">
        <v>138</v>
      </c>
    </row>
    <row r="38" spans="1:2" ht="28.8" x14ac:dyDescent="0.3">
      <c r="A38" s="18" t="s">
        <v>70</v>
      </c>
      <c r="B38" s="19" t="s">
        <v>130</v>
      </c>
    </row>
    <row r="39" spans="1:2" ht="28.8" x14ac:dyDescent="0.3">
      <c r="A39" s="18" t="s">
        <v>72</v>
      </c>
      <c r="B39" s="20" t="s">
        <v>123</v>
      </c>
    </row>
    <row r="40" spans="1:2" x14ac:dyDescent="0.3">
      <c r="A40" s="18" t="s">
        <v>85</v>
      </c>
      <c r="B40" s="26" t="s">
        <v>124</v>
      </c>
    </row>
    <row r="41" spans="1:2" x14ac:dyDescent="0.3">
      <c r="A41" s="71" t="s">
        <v>73</v>
      </c>
      <c r="B41" s="71"/>
    </row>
    <row r="42" spans="1:2" ht="57.6" x14ac:dyDescent="0.3">
      <c r="A42" s="18" t="s">
        <v>74</v>
      </c>
      <c r="B42" s="19" t="s">
        <v>129</v>
      </c>
    </row>
    <row r="43" spans="1:2" x14ac:dyDescent="0.3">
      <c r="A43" s="18" t="s">
        <v>76</v>
      </c>
      <c r="B43" s="23" t="s">
        <v>77</v>
      </c>
    </row>
  </sheetData>
  <mergeCells count="7">
    <mergeCell ref="A1:B1"/>
    <mergeCell ref="A31:B31"/>
    <mergeCell ref="A41:B41"/>
    <mergeCell ref="A11:B11"/>
    <mergeCell ref="A16:B16"/>
    <mergeCell ref="A23:B23"/>
    <mergeCell ref="A26:B26"/>
  </mergeCells>
  <phoneticPr fontId="0" type="noConversion"/>
  <hyperlinks>
    <hyperlink ref="B43" r:id="rId1" display="http://www.ftvs.cuni.cz/"/>
    <hyperlink ref="B36" r:id="rId2"/>
  </hyperlinks>
  <pageMargins left="0.7" right="0.7" top="0.78740157499999996" bottom="0.78740157499999996" header="0.3" footer="0.3"/>
  <pageSetup paperSize="9" orientation="portrait"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4"/>
  <sheetViews>
    <sheetView showGridLines="0" workbookViewId="0">
      <selection activeCell="B5" sqref="B5"/>
    </sheetView>
  </sheetViews>
  <sheetFormatPr defaultRowHeight="14.4" x14ac:dyDescent="0.3"/>
  <cols>
    <col min="1" max="1" width="28.88671875" customWidth="1"/>
    <col min="2" max="2" width="16.5546875" customWidth="1"/>
    <col min="7" max="7" width="14.44140625" customWidth="1"/>
  </cols>
  <sheetData>
    <row r="1" spans="1:3" x14ac:dyDescent="0.3">
      <c r="A1" s="73" t="s">
        <v>13</v>
      </c>
      <c r="B1" s="73"/>
      <c r="C1" s="6"/>
    </row>
    <row r="2" spans="1:3" x14ac:dyDescent="0.3">
      <c r="A2" s="3" t="s">
        <v>113</v>
      </c>
      <c r="B2" s="3"/>
    </row>
    <row r="3" spans="1:3" x14ac:dyDescent="0.3">
      <c r="A3" s="10" t="s">
        <v>12</v>
      </c>
      <c r="B3" s="11">
        <f>B4*B5</f>
        <v>11000</v>
      </c>
    </row>
    <row r="4" spans="1:3" x14ac:dyDescent="0.3">
      <c r="A4" s="3" t="s">
        <v>0</v>
      </c>
      <c r="B4" s="7">
        <v>1100</v>
      </c>
    </row>
    <row r="5" spans="1:3" x14ac:dyDescent="0.3">
      <c r="A5" s="3" t="s">
        <v>1</v>
      </c>
      <c r="B5" s="8">
        <v>10</v>
      </c>
    </row>
    <row r="6" spans="1:3" x14ac:dyDescent="0.3">
      <c r="A6" s="3"/>
      <c r="B6" s="3"/>
    </row>
    <row r="7" spans="1:3" x14ac:dyDescent="0.3">
      <c r="A7" s="10" t="s">
        <v>88</v>
      </c>
      <c r="B7" s="11">
        <f>B8+B12</f>
        <v>3250</v>
      </c>
    </row>
    <row r="8" spans="1:3" x14ac:dyDescent="0.3">
      <c r="A8" s="3" t="s">
        <v>2</v>
      </c>
      <c r="B8" s="13">
        <f>B9+B10</f>
        <v>2750</v>
      </c>
    </row>
    <row r="9" spans="1:3" x14ac:dyDescent="0.3">
      <c r="A9" s="3" t="s">
        <v>3</v>
      </c>
      <c r="B9" s="4">
        <f>B3*0.17</f>
        <v>1870.0000000000002</v>
      </c>
    </row>
    <row r="10" spans="1:3" x14ac:dyDescent="0.3">
      <c r="A10" s="3" t="s">
        <v>4</v>
      </c>
      <c r="B10" s="4">
        <f>B3*0.08</f>
        <v>880</v>
      </c>
    </row>
    <row r="11" spans="1:3" x14ac:dyDescent="0.3">
      <c r="A11" s="3"/>
      <c r="B11" s="3"/>
    </row>
    <row r="12" spans="1:3" x14ac:dyDescent="0.3">
      <c r="A12" s="3" t="s">
        <v>5</v>
      </c>
      <c r="B12" s="1">
        <f>B13+B14+B15</f>
        <v>500</v>
      </c>
    </row>
    <row r="13" spans="1:3" x14ac:dyDescent="0.3">
      <c r="A13" s="3" t="s">
        <v>6</v>
      </c>
      <c r="B13" s="9">
        <v>0</v>
      </c>
    </row>
    <row r="14" spans="1:3" x14ac:dyDescent="0.3">
      <c r="A14" s="3" t="s">
        <v>7</v>
      </c>
      <c r="B14" s="9">
        <v>500</v>
      </c>
    </row>
    <row r="15" spans="1:3" x14ac:dyDescent="0.3">
      <c r="A15" s="3" t="s">
        <v>8</v>
      </c>
      <c r="B15" s="9">
        <v>0</v>
      </c>
    </row>
    <row r="16" spans="1:3" x14ac:dyDescent="0.3">
      <c r="A16" s="3"/>
      <c r="B16" s="3"/>
    </row>
    <row r="17" spans="1:2" x14ac:dyDescent="0.3">
      <c r="A17" s="10" t="s">
        <v>9</v>
      </c>
      <c r="B17" s="14">
        <f>B3-B7</f>
        <v>7750</v>
      </c>
    </row>
    <row r="18" spans="1:2" x14ac:dyDescent="0.3">
      <c r="A18" s="3" t="s">
        <v>18</v>
      </c>
      <c r="B18" s="4">
        <f>B17*0.75</f>
        <v>5812.5</v>
      </c>
    </row>
    <row r="19" spans="1:2" x14ac:dyDescent="0.3">
      <c r="A19" s="3" t="s">
        <v>11</v>
      </c>
      <c r="B19" s="4">
        <f>B18/1.35</f>
        <v>4305.5555555555557</v>
      </c>
    </row>
    <row r="20" spans="1:2" x14ac:dyDescent="0.3">
      <c r="A20" s="3" t="s">
        <v>19</v>
      </c>
      <c r="B20" s="4">
        <f>B18-B19</f>
        <v>1506.9444444444443</v>
      </c>
    </row>
    <row r="21" spans="1:2" x14ac:dyDescent="0.3">
      <c r="A21" s="3" t="s">
        <v>10</v>
      </c>
      <c r="B21" s="4">
        <f>B17-B18</f>
        <v>1937.5</v>
      </c>
    </row>
    <row r="23" spans="1:2" x14ac:dyDescent="0.3">
      <c r="B23" s="5"/>
    </row>
    <row r="24" spans="1:2" x14ac:dyDescent="0.3">
      <c r="A24" s="73" t="s">
        <v>13</v>
      </c>
      <c r="B24" s="73"/>
    </row>
    <row r="25" spans="1:2" x14ac:dyDescent="0.3">
      <c r="A25" s="3" t="s">
        <v>112</v>
      </c>
      <c r="B25" s="3"/>
    </row>
    <row r="26" spans="1:2" x14ac:dyDescent="0.3">
      <c r="A26" s="10" t="s">
        <v>12</v>
      </c>
      <c r="B26" s="11">
        <f>B27*B28</f>
        <v>0</v>
      </c>
    </row>
    <row r="27" spans="1:2" x14ac:dyDescent="0.3">
      <c r="A27" s="3" t="s">
        <v>0</v>
      </c>
      <c r="B27" s="7">
        <f>'Zakládací list'!B51</f>
        <v>0</v>
      </c>
    </row>
    <row r="28" spans="1:2" x14ac:dyDescent="0.3">
      <c r="A28" s="3" t="s">
        <v>1</v>
      </c>
      <c r="B28" s="8"/>
    </row>
    <row r="29" spans="1:2" x14ac:dyDescent="0.3">
      <c r="A29" s="3"/>
      <c r="B29" s="3"/>
    </row>
    <row r="30" spans="1:2" x14ac:dyDescent="0.3">
      <c r="A30" s="10" t="s">
        <v>88</v>
      </c>
      <c r="B30" s="11">
        <f>B31+B35</f>
        <v>0</v>
      </c>
    </row>
    <row r="31" spans="1:2" x14ac:dyDescent="0.3">
      <c r="A31" s="3" t="s">
        <v>2</v>
      </c>
      <c r="B31" s="13">
        <f>B32+B33</f>
        <v>0</v>
      </c>
    </row>
    <row r="32" spans="1:2" x14ac:dyDescent="0.3">
      <c r="A32" s="3" t="s">
        <v>3</v>
      </c>
      <c r="B32" s="4">
        <f>B26*0.07</f>
        <v>0</v>
      </c>
    </row>
    <row r="33" spans="1:2" x14ac:dyDescent="0.3">
      <c r="A33" s="3" t="s">
        <v>4</v>
      </c>
      <c r="B33" s="4">
        <f>B26*0.08</f>
        <v>0</v>
      </c>
    </row>
    <row r="34" spans="1:2" x14ac:dyDescent="0.3">
      <c r="A34" s="3"/>
      <c r="B34" s="3"/>
    </row>
    <row r="35" spans="1:2" x14ac:dyDescent="0.3">
      <c r="A35" s="3" t="s">
        <v>5</v>
      </c>
      <c r="B35" s="1">
        <f>B36+B37+B38</f>
        <v>0</v>
      </c>
    </row>
    <row r="36" spans="1:2" x14ac:dyDescent="0.3">
      <c r="A36" s="3" t="s">
        <v>6</v>
      </c>
      <c r="B36" s="9"/>
    </row>
    <row r="37" spans="1:2" x14ac:dyDescent="0.3">
      <c r="A37" s="3" t="s">
        <v>7</v>
      </c>
      <c r="B37" s="9"/>
    </row>
    <row r="38" spans="1:2" x14ac:dyDescent="0.3">
      <c r="A38" s="3" t="s">
        <v>8</v>
      </c>
      <c r="B38" s="9"/>
    </row>
    <row r="39" spans="1:2" x14ac:dyDescent="0.3">
      <c r="A39" s="3"/>
      <c r="B39" s="3"/>
    </row>
    <row r="40" spans="1:2" x14ac:dyDescent="0.3">
      <c r="A40" s="10" t="s">
        <v>9</v>
      </c>
      <c r="B40" s="14">
        <f>B26-B30</f>
        <v>0</v>
      </c>
    </row>
    <row r="41" spans="1:2" x14ac:dyDescent="0.3">
      <c r="A41" s="3" t="s">
        <v>18</v>
      </c>
      <c r="B41" s="4">
        <f>B40*0.75</f>
        <v>0</v>
      </c>
    </row>
    <row r="42" spans="1:2" x14ac:dyDescent="0.3">
      <c r="A42" s="3" t="s">
        <v>11</v>
      </c>
      <c r="B42" s="4">
        <f>B41/1.35</f>
        <v>0</v>
      </c>
    </row>
    <row r="43" spans="1:2" x14ac:dyDescent="0.3">
      <c r="A43" s="3" t="s">
        <v>19</v>
      </c>
      <c r="B43" s="4">
        <f>B41-B42</f>
        <v>0</v>
      </c>
    </row>
    <row r="44" spans="1:2" x14ac:dyDescent="0.3">
      <c r="A44" s="3" t="s">
        <v>10</v>
      </c>
      <c r="B44" s="4">
        <f>B40-B41</f>
        <v>0</v>
      </c>
    </row>
  </sheetData>
  <sheetProtection selectLockedCells="1" selectUnlockedCells="1"/>
  <mergeCells count="2">
    <mergeCell ref="A1:B1"/>
    <mergeCell ref="A24:B24"/>
  </mergeCells>
  <phoneticPr fontId="0" type="noConversion"/>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workbookViewId="0">
      <selection activeCell="I32" sqref="I32"/>
    </sheetView>
  </sheetViews>
  <sheetFormatPr defaultColWidth="9.109375" defaultRowHeight="13.8" x14ac:dyDescent="0.3"/>
  <cols>
    <col min="1" max="1" width="30.88671875" style="28" customWidth="1"/>
    <col min="2" max="2" width="13.88671875" style="28" customWidth="1"/>
    <col min="3" max="4" width="13" style="28" bestFit="1" customWidth="1"/>
    <col min="5" max="5" width="15.5546875" style="28" customWidth="1"/>
    <col min="6" max="8" width="9.109375" style="28"/>
    <col min="9" max="9" width="14.44140625" style="28" customWidth="1"/>
    <col min="10" max="16384" width="9.109375" style="28"/>
  </cols>
  <sheetData>
    <row r="1" spans="1:5" x14ac:dyDescent="0.3">
      <c r="A1" s="29" t="s">
        <v>109</v>
      </c>
      <c r="B1" s="29" t="s">
        <v>89</v>
      </c>
      <c r="C1" s="29" t="s">
        <v>90</v>
      </c>
      <c r="D1" s="29" t="s">
        <v>91</v>
      </c>
      <c r="E1" s="30" t="s">
        <v>104</v>
      </c>
    </row>
    <row r="2" spans="1:5" x14ac:dyDescent="0.3">
      <c r="A2" s="31" t="s">
        <v>92</v>
      </c>
      <c r="B2" s="31"/>
      <c r="C2" s="31"/>
      <c r="D2" s="31"/>
      <c r="E2" s="32">
        <f>E3*E4</f>
        <v>16500</v>
      </c>
    </row>
    <row r="3" spans="1:5" x14ac:dyDescent="0.3">
      <c r="A3" s="33" t="s">
        <v>93</v>
      </c>
      <c r="B3" s="33"/>
      <c r="C3" s="33"/>
      <c r="D3" s="33"/>
      <c r="E3" s="45">
        <v>1100</v>
      </c>
    </row>
    <row r="4" spans="1:5" x14ac:dyDescent="0.3">
      <c r="A4" s="33" t="s">
        <v>1</v>
      </c>
      <c r="B4" s="33"/>
      <c r="C4" s="33"/>
      <c r="D4" s="33"/>
      <c r="E4" s="35">
        <v>15</v>
      </c>
    </row>
    <row r="5" spans="1:5" x14ac:dyDescent="0.3">
      <c r="A5" s="33"/>
      <c r="B5" s="33"/>
      <c r="C5" s="33"/>
      <c r="D5" s="33"/>
      <c r="E5" s="36"/>
    </row>
    <row r="6" spans="1:5" x14ac:dyDescent="0.3">
      <c r="A6" s="31" t="s">
        <v>88</v>
      </c>
      <c r="B6" s="31"/>
      <c r="C6" s="31"/>
      <c r="D6" s="31"/>
      <c r="E6" s="32">
        <f>E7+E12</f>
        <v>8505</v>
      </c>
    </row>
    <row r="7" spans="1:5" x14ac:dyDescent="0.3">
      <c r="A7" s="38" t="s">
        <v>2</v>
      </c>
      <c r="B7" s="38"/>
      <c r="C7" s="38"/>
      <c r="D7" s="38"/>
      <c r="E7" s="39">
        <f>E8+E9</f>
        <v>4455</v>
      </c>
    </row>
    <row r="8" spans="1:5" x14ac:dyDescent="0.3">
      <c r="A8" s="33" t="s">
        <v>3</v>
      </c>
      <c r="B8" s="33"/>
      <c r="C8" s="33"/>
      <c r="D8" s="33"/>
      <c r="E8" s="37">
        <f>E2*0.2</f>
        <v>3300</v>
      </c>
    </row>
    <row r="9" spans="1:5" x14ac:dyDescent="0.3">
      <c r="A9" s="33" t="s">
        <v>4</v>
      </c>
      <c r="B9" s="33"/>
      <c r="C9" s="33"/>
      <c r="D9" s="33"/>
      <c r="E9" s="37">
        <f>E2*0.07</f>
        <v>1155</v>
      </c>
    </row>
    <row r="10" spans="1:5" x14ac:dyDescent="0.3">
      <c r="A10" s="33"/>
      <c r="B10" s="33"/>
      <c r="C10" s="33"/>
      <c r="D10" s="33"/>
      <c r="E10" s="37"/>
    </row>
    <row r="11" spans="1:5" x14ac:dyDescent="0.3">
      <c r="A11" s="33"/>
      <c r="B11" s="33"/>
      <c r="C11" s="33"/>
      <c r="D11" s="33"/>
      <c r="E11" s="36"/>
    </row>
    <row r="12" spans="1:5" x14ac:dyDescent="0.3">
      <c r="A12" s="38" t="s">
        <v>5</v>
      </c>
      <c r="B12" s="38"/>
      <c r="C12" s="38"/>
      <c r="D12" s="38"/>
      <c r="E12" s="39">
        <f>SUM(E13,E68)</f>
        <v>4050</v>
      </c>
    </row>
    <row r="13" spans="1:5" x14ac:dyDescent="0.3">
      <c r="A13" s="42" t="s">
        <v>102</v>
      </c>
      <c r="B13" s="42"/>
      <c r="C13" s="42"/>
      <c r="D13" s="42"/>
      <c r="E13" s="34">
        <f>SUM(E14,E41)</f>
        <v>4050</v>
      </c>
    </row>
    <row r="14" spans="1:5" x14ac:dyDescent="0.3">
      <c r="A14" s="46" t="s">
        <v>98</v>
      </c>
      <c r="B14" s="46"/>
      <c r="C14" s="46"/>
      <c r="D14" s="46"/>
      <c r="E14" s="54">
        <f>SUM(E15,E22,E28,E34)</f>
        <v>0</v>
      </c>
    </row>
    <row r="15" spans="1:5" x14ac:dyDescent="0.3">
      <c r="A15" s="48" t="s">
        <v>94</v>
      </c>
      <c r="B15" s="46"/>
      <c r="C15" s="46"/>
      <c r="D15" s="46"/>
      <c r="E15" s="53">
        <f>SUM(E16:E27)</f>
        <v>0</v>
      </c>
    </row>
    <row r="16" spans="1:5" x14ac:dyDescent="0.3">
      <c r="A16" s="46"/>
      <c r="B16" s="50"/>
      <c r="C16" s="51">
        <v>350</v>
      </c>
      <c r="D16" s="51">
        <f t="shared" ref="D16:D21" si="0">C16*1.35</f>
        <v>472.50000000000006</v>
      </c>
      <c r="E16" s="49">
        <f>D16*B16</f>
        <v>0</v>
      </c>
    </row>
    <row r="17" spans="1:5" x14ac:dyDescent="0.3">
      <c r="A17" s="46"/>
      <c r="B17" s="50"/>
      <c r="C17" s="51">
        <v>350</v>
      </c>
      <c r="D17" s="51">
        <f t="shared" si="0"/>
        <v>472.50000000000006</v>
      </c>
      <c r="E17" s="49">
        <f t="shared" ref="E17:E25" si="1">D17*B17</f>
        <v>0</v>
      </c>
    </row>
    <row r="18" spans="1:5" x14ac:dyDescent="0.3">
      <c r="A18" s="46"/>
      <c r="B18" s="50"/>
      <c r="C18" s="51">
        <v>350</v>
      </c>
      <c r="D18" s="51">
        <f t="shared" si="0"/>
        <v>472.50000000000006</v>
      </c>
      <c r="E18" s="49">
        <f t="shared" si="1"/>
        <v>0</v>
      </c>
    </row>
    <row r="19" spans="1:5" x14ac:dyDescent="0.3">
      <c r="A19" s="46"/>
      <c r="B19" s="50"/>
      <c r="C19" s="51">
        <v>350</v>
      </c>
      <c r="D19" s="51">
        <f t="shared" si="0"/>
        <v>472.50000000000006</v>
      </c>
      <c r="E19" s="49">
        <f t="shared" si="1"/>
        <v>0</v>
      </c>
    </row>
    <row r="20" spans="1:5" x14ac:dyDescent="0.3">
      <c r="A20" s="46"/>
      <c r="B20" s="50"/>
      <c r="C20" s="51">
        <v>350</v>
      </c>
      <c r="D20" s="51">
        <f t="shared" si="0"/>
        <v>472.50000000000006</v>
      </c>
      <c r="E20" s="49">
        <f t="shared" si="1"/>
        <v>0</v>
      </c>
    </row>
    <row r="21" spans="1:5" x14ac:dyDescent="0.3">
      <c r="A21" s="46"/>
      <c r="B21" s="50"/>
      <c r="C21" s="51">
        <v>350</v>
      </c>
      <c r="D21" s="51">
        <f t="shared" si="0"/>
        <v>472.50000000000006</v>
      </c>
      <c r="E21" s="49">
        <f t="shared" si="1"/>
        <v>0</v>
      </c>
    </row>
    <row r="22" spans="1:5" x14ac:dyDescent="0.3">
      <c r="A22" s="48" t="s">
        <v>97</v>
      </c>
      <c r="B22" s="50"/>
      <c r="C22" s="51"/>
      <c r="D22" s="51"/>
      <c r="E22" s="53">
        <f>SUM(E23:E27)</f>
        <v>0</v>
      </c>
    </row>
    <row r="23" spans="1:5" x14ac:dyDescent="0.3">
      <c r="A23" s="46"/>
      <c r="B23" s="50"/>
      <c r="C23" s="51">
        <v>350</v>
      </c>
      <c r="D23" s="51">
        <f>C23</f>
        <v>350</v>
      </c>
      <c r="E23" s="49">
        <f t="shared" si="1"/>
        <v>0</v>
      </c>
    </row>
    <row r="24" spans="1:5" x14ac:dyDescent="0.3">
      <c r="A24" s="46"/>
      <c r="B24" s="50"/>
      <c r="C24" s="51">
        <v>350</v>
      </c>
      <c r="D24" s="51">
        <f>C24</f>
        <v>350</v>
      </c>
      <c r="E24" s="49">
        <f t="shared" si="1"/>
        <v>0</v>
      </c>
    </row>
    <row r="25" spans="1:5" x14ac:dyDescent="0.3">
      <c r="A25" s="46"/>
      <c r="B25" s="50"/>
      <c r="C25" s="51">
        <v>350</v>
      </c>
      <c r="D25" s="51">
        <f>C25</f>
        <v>350</v>
      </c>
      <c r="E25" s="49">
        <f t="shared" si="1"/>
        <v>0</v>
      </c>
    </row>
    <row r="26" spans="1:5" x14ac:dyDescent="0.3">
      <c r="A26" s="46"/>
      <c r="B26" s="50"/>
      <c r="C26" s="51">
        <v>350</v>
      </c>
      <c r="D26" s="51">
        <f>C26</f>
        <v>350</v>
      </c>
      <c r="E26" s="49">
        <f>D26*B26</f>
        <v>0</v>
      </c>
    </row>
    <row r="27" spans="1:5" x14ac:dyDescent="0.3">
      <c r="A27" s="50"/>
      <c r="B27" s="50"/>
      <c r="C27" s="51">
        <v>350</v>
      </c>
      <c r="D27" s="51">
        <f>C27</f>
        <v>350</v>
      </c>
      <c r="E27" s="49">
        <f>D27*B27</f>
        <v>0</v>
      </c>
    </row>
    <row r="28" spans="1:5" x14ac:dyDescent="0.3">
      <c r="A28" s="50" t="s">
        <v>95</v>
      </c>
      <c r="B28" s="50"/>
      <c r="C28" s="47"/>
      <c r="D28" s="47"/>
      <c r="E28" s="53">
        <f>SUM(E29:E33)</f>
        <v>0</v>
      </c>
    </row>
    <row r="29" spans="1:5" x14ac:dyDescent="0.3">
      <c r="A29" s="50"/>
      <c r="B29" s="50"/>
      <c r="C29" s="47">
        <v>200</v>
      </c>
      <c r="D29" s="47">
        <f>C29*1.35</f>
        <v>270</v>
      </c>
      <c r="E29" s="49">
        <f>D29*B29</f>
        <v>0</v>
      </c>
    </row>
    <row r="30" spans="1:5" x14ac:dyDescent="0.3">
      <c r="A30" s="50"/>
      <c r="B30" s="50"/>
      <c r="C30" s="47">
        <v>200</v>
      </c>
      <c r="D30" s="47">
        <f>C30*1.35</f>
        <v>270</v>
      </c>
      <c r="E30" s="49">
        <f>D30*B30</f>
        <v>0</v>
      </c>
    </row>
    <row r="31" spans="1:5" x14ac:dyDescent="0.3">
      <c r="A31" s="50"/>
      <c r="B31" s="50"/>
      <c r="C31" s="47">
        <v>200</v>
      </c>
      <c r="D31" s="47">
        <f>C31*1.35</f>
        <v>270</v>
      </c>
      <c r="E31" s="49">
        <f>D31*B31</f>
        <v>0</v>
      </c>
    </row>
    <row r="32" spans="1:5" x14ac:dyDescent="0.3">
      <c r="A32" s="50"/>
      <c r="B32" s="50"/>
      <c r="C32" s="47">
        <v>200</v>
      </c>
      <c r="D32" s="47">
        <f>C32*1.35</f>
        <v>270</v>
      </c>
      <c r="E32" s="49">
        <f>D32*B32</f>
        <v>0</v>
      </c>
    </row>
    <row r="33" spans="1:5" x14ac:dyDescent="0.3">
      <c r="A33" s="50"/>
      <c r="B33" s="50"/>
      <c r="C33" s="47">
        <v>200</v>
      </c>
      <c r="D33" s="47">
        <f>C33*1.35</f>
        <v>270</v>
      </c>
      <c r="E33" s="49">
        <f>D33*B33</f>
        <v>0</v>
      </c>
    </row>
    <row r="34" spans="1:5" x14ac:dyDescent="0.3">
      <c r="A34" s="50" t="s">
        <v>96</v>
      </c>
      <c r="B34" s="50"/>
      <c r="C34" s="47"/>
      <c r="D34" s="47"/>
      <c r="E34" s="53">
        <f>SUM(E35:E40)</f>
        <v>0</v>
      </c>
    </row>
    <row r="35" spans="1:5" x14ac:dyDescent="0.3">
      <c r="A35" s="52"/>
      <c r="B35" s="50"/>
      <c r="C35" s="47">
        <v>200</v>
      </c>
      <c r="D35" s="47">
        <v>200</v>
      </c>
      <c r="E35" s="49">
        <f t="shared" ref="E35:E40" si="2">B35*D35</f>
        <v>0</v>
      </c>
    </row>
    <row r="36" spans="1:5" x14ac:dyDescent="0.3">
      <c r="A36" s="50"/>
      <c r="B36" s="50"/>
      <c r="C36" s="47">
        <v>200</v>
      </c>
      <c r="D36" s="47">
        <v>200</v>
      </c>
      <c r="E36" s="49">
        <f t="shared" si="2"/>
        <v>0</v>
      </c>
    </row>
    <row r="37" spans="1:5" x14ac:dyDescent="0.3">
      <c r="A37" s="50"/>
      <c r="B37" s="50"/>
      <c r="C37" s="47">
        <v>200</v>
      </c>
      <c r="D37" s="47">
        <v>200</v>
      </c>
      <c r="E37" s="49">
        <f t="shared" si="2"/>
        <v>0</v>
      </c>
    </row>
    <row r="38" spans="1:5" x14ac:dyDescent="0.3">
      <c r="A38" s="52"/>
      <c r="B38" s="50"/>
      <c r="C38" s="47">
        <v>200</v>
      </c>
      <c r="D38" s="47">
        <v>200</v>
      </c>
      <c r="E38" s="49">
        <f t="shared" si="2"/>
        <v>0</v>
      </c>
    </row>
    <row r="39" spans="1:5" x14ac:dyDescent="0.3">
      <c r="A39" s="50"/>
      <c r="B39" s="50"/>
      <c r="C39" s="47">
        <v>200</v>
      </c>
      <c r="D39" s="47">
        <v>200</v>
      </c>
      <c r="E39" s="49">
        <f t="shared" si="2"/>
        <v>0</v>
      </c>
    </row>
    <row r="40" spans="1:5" x14ac:dyDescent="0.3">
      <c r="A40" s="50"/>
      <c r="B40" s="50"/>
      <c r="C40" s="47">
        <v>200</v>
      </c>
      <c r="D40" s="47">
        <v>200</v>
      </c>
      <c r="E40" s="49">
        <f t="shared" si="2"/>
        <v>0</v>
      </c>
    </row>
    <row r="41" spans="1:5" x14ac:dyDescent="0.3">
      <c r="A41" s="55" t="s">
        <v>103</v>
      </c>
      <c r="B41" s="56"/>
      <c r="C41" s="56"/>
      <c r="D41" s="56"/>
      <c r="E41" s="62">
        <f>SUM(E61,E55,E49,E42)</f>
        <v>4050</v>
      </c>
    </row>
    <row r="42" spans="1:5" x14ac:dyDescent="0.3">
      <c r="A42" s="55" t="s">
        <v>94</v>
      </c>
      <c r="B42" s="56"/>
      <c r="C42" s="56"/>
      <c r="D42" s="56"/>
      <c r="E42" s="62">
        <f>SUM(E43:E48)</f>
        <v>4050</v>
      </c>
    </row>
    <row r="43" spans="1:5" x14ac:dyDescent="0.3">
      <c r="A43" s="56" t="s">
        <v>117</v>
      </c>
      <c r="B43" s="58">
        <v>6</v>
      </c>
      <c r="C43" s="59">
        <v>500</v>
      </c>
      <c r="D43" s="59">
        <f t="shared" ref="D43:D48" si="3">C43*1.35</f>
        <v>675</v>
      </c>
      <c r="E43" s="57">
        <f t="shared" ref="E43:E48" si="4">D43*B43</f>
        <v>4050</v>
      </c>
    </row>
    <row r="44" spans="1:5" x14ac:dyDescent="0.3">
      <c r="A44" s="56"/>
      <c r="B44" s="58"/>
      <c r="C44" s="59">
        <v>500</v>
      </c>
      <c r="D44" s="59">
        <f t="shared" si="3"/>
        <v>675</v>
      </c>
      <c r="E44" s="57">
        <f t="shared" si="4"/>
        <v>0</v>
      </c>
    </row>
    <row r="45" spans="1:5" x14ac:dyDescent="0.3">
      <c r="A45" s="56"/>
      <c r="B45" s="58"/>
      <c r="C45" s="59">
        <v>500</v>
      </c>
      <c r="D45" s="59">
        <f t="shared" si="3"/>
        <v>675</v>
      </c>
      <c r="E45" s="57">
        <f t="shared" si="4"/>
        <v>0</v>
      </c>
    </row>
    <row r="46" spans="1:5" x14ac:dyDescent="0.3">
      <c r="A46" s="56"/>
      <c r="B46" s="58"/>
      <c r="C46" s="59">
        <v>500</v>
      </c>
      <c r="D46" s="59">
        <f t="shared" si="3"/>
        <v>675</v>
      </c>
      <c r="E46" s="57">
        <f t="shared" si="4"/>
        <v>0</v>
      </c>
    </row>
    <row r="47" spans="1:5" x14ac:dyDescent="0.3">
      <c r="A47" s="56"/>
      <c r="B47" s="58"/>
      <c r="C47" s="59">
        <v>500</v>
      </c>
      <c r="D47" s="59">
        <f t="shared" si="3"/>
        <v>675</v>
      </c>
      <c r="E47" s="57">
        <f t="shared" si="4"/>
        <v>0</v>
      </c>
    </row>
    <row r="48" spans="1:5" x14ac:dyDescent="0.3">
      <c r="A48" s="56"/>
      <c r="B48" s="58"/>
      <c r="C48" s="59">
        <v>500</v>
      </c>
      <c r="D48" s="59">
        <f t="shared" si="3"/>
        <v>675</v>
      </c>
      <c r="E48" s="57">
        <f t="shared" si="4"/>
        <v>0</v>
      </c>
    </row>
    <row r="49" spans="1:5" x14ac:dyDescent="0.3">
      <c r="A49" s="55" t="s">
        <v>97</v>
      </c>
      <c r="B49" s="58"/>
      <c r="C49" s="59"/>
      <c r="D49" s="59"/>
      <c r="E49" s="62">
        <f>SUM(E50:E54)</f>
        <v>0</v>
      </c>
    </row>
    <row r="50" spans="1:5" x14ac:dyDescent="0.3">
      <c r="A50" s="56"/>
      <c r="B50" s="58"/>
      <c r="C50" s="59">
        <v>500</v>
      </c>
      <c r="D50" s="59">
        <f>C50</f>
        <v>500</v>
      </c>
      <c r="E50" s="57">
        <f>D50*B50</f>
        <v>0</v>
      </c>
    </row>
    <row r="51" spans="1:5" x14ac:dyDescent="0.3">
      <c r="A51" s="56"/>
      <c r="B51" s="58"/>
      <c r="C51" s="59">
        <v>500</v>
      </c>
      <c r="D51" s="59">
        <f>C51</f>
        <v>500</v>
      </c>
      <c r="E51" s="57">
        <f>D51*B51</f>
        <v>0</v>
      </c>
    </row>
    <row r="52" spans="1:5" x14ac:dyDescent="0.3">
      <c r="A52" s="56"/>
      <c r="B52" s="58"/>
      <c r="C52" s="59">
        <v>500</v>
      </c>
      <c r="D52" s="59">
        <f>C52</f>
        <v>500</v>
      </c>
      <c r="E52" s="57">
        <f>D52*B52</f>
        <v>0</v>
      </c>
    </row>
    <row r="53" spans="1:5" x14ac:dyDescent="0.3">
      <c r="A53" s="56"/>
      <c r="B53" s="58"/>
      <c r="C53" s="59">
        <v>500</v>
      </c>
      <c r="D53" s="59">
        <f>C53</f>
        <v>500</v>
      </c>
      <c r="E53" s="57">
        <f>D53*B53</f>
        <v>0</v>
      </c>
    </row>
    <row r="54" spans="1:5" x14ac:dyDescent="0.3">
      <c r="A54" s="58"/>
      <c r="B54" s="58"/>
      <c r="C54" s="59">
        <v>500</v>
      </c>
      <c r="D54" s="59">
        <f>C54</f>
        <v>500</v>
      </c>
      <c r="E54" s="57">
        <f>D54*B54</f>
        <v>0</v>
      </c>
    </row>
    <row r="55" spans="1:5" x14ac:dyDescent="0.3">
      <c r="A55" s="58" t="s">
        <v>95</v>
      </c>
      <c r="B55" s="58"/>
      <c r="C55" s="60"/>
      <c r="D55" s="60"/>
      <c r="E55" s="62">
        <f>SUM(E56:E60)</f>
        <v>0</v>
      </c>
    </row>
    <row r="56" spans="1:5" x14ac:dyDescent="0.3">
      <c r="A56" s="58"/>
      <c r="B56" s="58"/>
      <c r="C56" s="60">
        <v>200</v>
      </c>
      <c r="D56" s="60">
        <f>C56*1.35</f>
        <v>270</v>
      </c>
      <c r="E56" s="57">
        <f>D56*B56</f>
        <v>0</v>
      </c>
    </row>
    <row r="57" spans="1:5" x14ac:dyDescent="0.3">
      <c r="A57" s="58"/>
      <c r="B57" s="58"/>
      <c r="C57" s="60">
        <v>200</v>
      </c>
      <c r="D57" s="60">
        <f>C57*1.35</f>
        <v>270</v>
      </c>
      <c r="E57" s="57">
        <f>D57*B57</f>
        <v>0</v>
      </c>
    </row>
    <row r="58" spans="1:5" x14ac:dyDescent="0.3">
      <c r="A58" s="58"/>
      <c r="B58" s="58"/>
      <c r="C58" s="60">
        <v>200</v>
      </c>
      <c r="D58" s="60">
        <f>C58*1.35</f>
        <v>270</v>
      </c>
      <c r="E58" s="57">
        <f>D58*B58</f>
        <v>0</v>
      </c>
    </row>
    <row r="59" spans="1:5" x14ac:dyDescent="0.3">
      <c r="A59" s="58"/>
      <c r="B59" s="58"/>
      <c r="C59" s="60">
        <v>200</v>
      </c>
      <c r="D59" s="60">
        <f>C59*1.35</f>
        <v>270</v>
      </c>
      <c r="E59" s="57">
        <f>D59*B59</f>
        <v>0</v>
      </c>
    </row>
    <row r="60" spans="1:5" x14ac:dyDescent="0.3">
      <c r="A60" s="58"/>
      <c r="B60" s="58"/>
      <c r="C60" s="60">
        <v>200</v>
      </c>
      <c r="D60" s="60">
        <f>C60*1.35</f>
        <v>270</v>
      </c>
      <c r="E60" s="57">
        <f>D60*B60</f>
        <v>0</v>
      </c>
    </row>
    <row r="61" spans="1:5" x14ac:dyDescent="0.3">
      <c r="A61" s="58" t="s">
        <v>96</v>
      </c>
      <c r="B61" s="58"/>
      <c r="C61" s="60"/>
      <c r="D61" s="60"/>
      <c r="E61" s="62">
        <f>SUM(E62:E67)</f>
        <v>0</v>
      </c>
    </row>
    <row r="62" spans="1:5" x14ac:dyDescent="0.3">
      <c r="A62" s="61"/>
      <c r="B62" s="58"/>
      <c r="C62" s="60">
        <v>200</v>
      </c>
      <c r="D62" s="60">
        <v>200</v>
      </c>
      <c r="E62" s="57">
        <f t="shared" ref="E62:E67" si="5">B62*D62</f>
        <v>0</v>
      </c>
    </row>
    <row r="63" spans="1:5" x14ac:dyDescent="0.3">
      <c r="A63" s="58"/>
      <c r="B63" s="58"/>
      <c r="C63" s="60">
        <v>200</v>
      </c>
      <c r="D63" s="60">
        <v>200</v>
      </c>
      <c r="E63" s="57">
        <f t="shared" si="5"/>
        <v>0</v>
      </c>
    </row>
    <row r="64" spans="1:5" x14ac:dyDescent="0.3">
      <c r="A64" s="58"/>
      <c r="B64" s="58"/>
      <c r="C64" s="60">
        <v>200</v>
      </c>
      <c r="D64" s="60">
        <v>200</v>
      </c>
      <c r="E64" s="57">
        <f t="shared" si="5"/>
        <v>0</v>
      </c>
    </row>
    <row r="65" spans="1:5" x14ac:dyDescent="0.3">
      <c r="A65" s="61"/>
      <c r="B65" s="58"/>
      <c r="C65" s="60">
        <v>200</v>
      </c>
      <c r="D65" s="60">
        <v>200</v>
      </c>
      <c r="E65" s="57">
        <f t="shared" si="5"/>
        <v>0</v>
      </c>
    </row>
    <row r="66" spans="1:5" x14ac:dyDescent="0.3">
      <c r="A66" s="58"/>
      <c r="B66" s="58"/>
      <c r="C66" s="60">
        <v>200</v>
      </c>
      <c r="D66" s="60">
        <v>200</v>
      </c>
      <c r="E66" s="57">
        <f t="shared" si="5"/>
        <v>0</v>
      </c>
    </row>
    <row r="67" spans="1:5" x14ac:dyDescent="0.3">
      <c r="A67" s="58"/>
      <c r="B67" s="58"/>
      <c r="C67" s="60">
        <v>200</v>
      </c>
      <c r="D67" s="60">
        <v>200</v>
      </c>
      <c r="E67" s="57">
        <f t="shared" si="5"/>
        <v>0</v>
      </c>
    </row>
    <row r="68" spans="1:5" x14ac:dyDescent="0.3">
      <c r="A68" s="33" t="s">
        <v>105</v>
      </c>
      <c r="B68" s="33"/>
      <c r="C68" s="41"/>
      <c r="D68" s="41"/>
      <c r="E68" s="63">
        <f>SUM(E69:E71)</f>
        <v>0</v>
      </c>
    </row>
    <row r="69" spans="1:5" x14ac:dyDescent="0.3">
      <c r="A69" s="33" t="s">
        <v>99</v>
      </c>
      <c r="B69" s="33"/>
      <c r="C69" s="33"/>
      <c r="D69" s="33"/>
      <c r="E69" s="40"/>
    </row>
    <row r="70" spans="1:5" x14ac:dyDescent="0.3">
      <c r="A70" s="33" t="s">
        <v>100</v>
      </c>
      <c r="B70" s="33"/>
      <c r="C70" s="33"/>
      <c r="D70" s="33"/>
      <c r="E70" s="43"/>
    </row>
    <row r="71" spans="1:5" x14ac:dyDescent="0.3">
      <c r="A71" s="33" t="s">
        <v>101</v>
      </c>
      <c r="B71" s="33"/>
      <c r="C71" s="33"/>
      <c r="D71" s="33"/>
      <c r="E71" s="43"/>
    </row>
    <row r="73" spans="1:5" x14ac:dyDescent="0.3">
      <c r="A73" s="65" t="s">
        <v>9</v>
      </c>
      <c r="B73" s="66"/>
      <c r="C73" s="65"/>
      <c r="D73" s="65"/>
      <c r="E73" s="67">
        <f>E2-E6</f>
        <v>7995</v>
      </c>
    </row>
    <row r="74" spans="1:5" x14ac:dyDescent="0.3">
      <c r="A74" s="36" t="s">
        <v>106</v>
      </c>
      <c r="B74" s="64">
        <v>0.3</v>
      </c>
      <c r="C74" s="36"/>
      <c r="D74" s="36"/>
      <c r="E74" s="37">
        <f>E73*0.3</f>
        <v>2398.5</v>
      </c>
    </row>
    <row r="75" spans="1:5" x14ac:dyDescent="0.3">
      <c r="A75" s="36" t="s">
        <v>107</v>
      </c>
      <c r="B75" s="64">
        <v>0.4</v>
      </c>
      <c r="C75" s="36"/>
      <c r="D75" s="36"/>
      <c r="E75" s="37">
        <f>E73*0.4</f>
        <v>3198</v>
      </c>
    </row>
    <row r="76" spans="1:5" x14ac:dyDescent="0.3">
      <c r="A76" s="36" t="s">
        <v>108</v>
      </c>
      <c r="B76" s="64">
        <v>0.3</v>
      </c>
      <c r="C76" s="36"/>
      <c r="D76" s="36"/>
      <c r="E76" s="37">
        <f>E73*0.3</f>
        <v>2398.5</v>
      </c>
    </row>
    <row r="78" spans="1:5" x14ac:dyDescent="0.3">
      <c r="E78" s="44"/>
    </row>
  </sheetData>
  <phoneticPr fontId="0" type="noConversion"/>
  <conditionalFormatting sqref="E73">
    <cfRule type="cellIs" dxfId="0" priority="1" operator="lessThan">
      <formula>0</formula>
    </cfRule>
  </conditionalFormatting>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VZOR</vt:lpstr>
      <vt:lpstr>Zakládací list</vt:lpstr>
      <vt:lpstr>Kalkulace katedra</vt:lpstr>
      <vt:lpstr>Kalkulace CCŽV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uzivatel</cp:lastModifiedBy>
  <cp:lastPrinted>2018-09-14T12:01:48Z</cp:lastPrinted>
  <dcterms:created xsi:type="dcterms:W3CDTF">2011-02-16T08:05:36Z</dcterms:created>
  <dcterms:modified xsi:type="dcterms:W3CDTF">2019-01-15T09:20:57Z</dcterms:modified>
</cp:coreProperties>
</file>